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\Documents\MELDUNEK\Miesięczna\"/>
    </mc:Choice>
  </mc:AlternateContent>
  <bookViews>
    <workbookView xWindow="0" yWindow="0" windowWidth="28800" windowHeight="12435"/>
  </bookViews>
  <sheets>
    <sheet name="Stan i struktura XII 19" sheetId="1" r:id="rId1"/>
    <sheet name="Gminy XII.19" sheetId="2" r:id="rId2"/>
    <sheet name="Wykresy XII 19" sheetId="3" r:id="rId3"/>
    <sheet name="Zał. IV kw. 19" sheetId="4" r:id="rId4"/>
  </sheets>
  <externalReferences>
    <externalReference r:id="rId5"/>
  </externalReferences>
  <definedNames>
    <definedName name="_xlnm.Print_Area" localSheetId="1">'Gminy XII.19'!$B$1:$O$46</definedName>
    <definedName name="_xlnm.Print_Area" localSheetId="0">'Stan i struktura XII 19'!$B$2:$S$68</definedName>
    <definedName name="_xlnm.Print_Area" localSheetId="2">'Wykresy XII 19'!$N$1:$AB$41</definedName>
    <definedName name="_xlnm.Print_Area" localSheetId="3">'Zał. IV kw. 19'!$B$2:$S$39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S43" i="4" s="1"/>
  <c r="F43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S40" i="4" s="1"/>
  <c r="F40" i="4"/>
  <c r="E40" i="4"/>
  <c r="S38" i="4"/>
  <c r="S36" i="4"/>
  <c r="S35" i="4"/>
  <c r="S34" i="4"/>
  <c r="S33" i="4"/>
  <c r="S32" i="4"/>
  <c r="S48" i="4" s="1"/>
  <c r="S31" i="4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J33" i="2"/>
  <c r="O30" i="2"/>
  <c r="E27" i="2"/>
  <c r="E6" i="2" s="1"/>
  <c r="J23" i="2"/>
  <c r="O19" i="2"/>
  <c r="E19" i="2"/>
  <c r="J14" i="2"/>
  <c r="J12" i="2" s="1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Q9" i="1"/>
  <c r="O9" i="1"/>
  <c r="M9" i="1"/>
  <c r="K9" i="1"/>
  <c r="I9" i="1"/>
  <c r="G9" i="1"/>
  <c r="E9" i="1"/>
  <c r="S7" i="1"/>
  <c r="R7" i="1"/>
  <c r="R9" i="1" s="1"/>
  <c r="Q7" i="1"/>
  <c r="Q8" i="1" s="1"/>
  <c r="P7" i="1"/>
  <c r="P8" i="1" s="1"/>
  <c r="O7" i="1"/>
  <c r="O8" i="1" s="1"/>
  <c r="N7" i="1"/>
  <c r="N8" i="1" s="1"/>
  <c r="M7" i="1"/>
  <c r="M8" i="1" s="1"/>
  <c r="L7" i="1"/>
  <c r="L8" i="1" s="1"/>
  <c r="K7" i="1"/>
  <c r="K8" i="1" s="1"/>
  <c r="J7" i="1"/>
  <c r="J9" i="1" s="1"/>
  <c r="I7" i="1"/>
  <c r="I8" i="1" s="1"/>
  <c r="H7" i="1"/>
  <c r="H8" i="1" s="1"/>
  <c r="G7" i="1"/>
  <c r="G8" i="1" s="1"/>
  <c r="F7" i="1"/>
  <c r="F8" i="1" s="1"/>
  <c r="E7" i="1"/>
  <c r="E8" i="1" s="1"/>
  <c r="S6" i="1"/>
  <c r="S39" i="1" s="1"/>
  <c r="S67" i="1" l="1"/>
  <c r="J8" i="1"/>
  <c r="R8" i="1"/>
  <c r="S9" i="1"/>
  <c r="S8" i="1"/>
  <c r="H9" i="1"/>
  <c r="L9" i="1"/>
  <c r="P9" i="1"/>
  <c r="V49" i="1"/>
  <c r="F67" i="1"/>
  <c r="V7" i="1"/>
  <c r="F9" i="1"/>
  <c r="N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<sst xmlns="http://schemas.openxmlformats.org/spreadsheetml/2006/main" count="465" uniqueCount="273">
  <si>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GRUDNIU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</si>
  <si>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</si>
  <si>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</si>
  <si>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</si>
  <si>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</si>
  <si>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</si>
  <si>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</si>
  <si>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</si>
  <si>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</si>
  <si>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</si>
  <si>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</si>
  <si>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</si>
  <si>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</si>
  <si>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</si>
  <si>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</si>
  <si>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</si>
  <si>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</si>
  <si>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</si>
  <si>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</si>
  <si>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</si>
  <si>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</si>
  <si>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listopad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</si>
  <si>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</si>
  <si>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</si>
  <si>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</si>
  <si>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</si>
  <si>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</si>
  <si>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</si>
  <si>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</si>
  <si>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</si>
  <si>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</si>
  <si>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</si>
  <si>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</si>
  <si>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</si>
  <si>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</si>
  <si>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</si>
  <si>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</si>
  <si>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</si>
  <si>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</si>
  <si>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</si>
  <si>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</si>
  <si>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</si>
  <si>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</si>
  <si>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</si>
  <si>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</si>
  <si>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</si>
  <si>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</si>
  <si>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</si>
  <si>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</si>
  <si>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</si>
  <si>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</si>
  <si>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</si>
  <si>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</si>
  <si>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</si>
  <si>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</si>
  <si>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</si>
  <si>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</si>
  <si>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</si>
  <si>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</si>
  <si>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</si>
  <si>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</si>
  <si>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</si>
  <si>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</si>
  <si>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</si>
  <si>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</si>
  <si>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</si>
  <si>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</si>
  <si>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</si>
  <si>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</si>
  <si>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</si>
  <si>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</si>
  <si>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</si>
  <si>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</si>
  <si>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</si>
  <si>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</si>
  <si>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</si>
  <si>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</si>
  <si>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</si>
  <si>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</si>
  <si>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</si>
  <si>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</si>
  <si>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</si>
  <si>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</si>
  <si>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</si>
  <si>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grudzień 2019 r. jest podawany przez GUS z miesięcznym opóżnieniem</t>
  </si>
  <si>
    <t>Liczba  bezrobotnych w układzie powiatowych urzędów pracy i gmin woj. lubuskiego zarejestrowanych</t>
  </si>
  <si>
    <t>na koniec grudnia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</si>
  <si>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</si>
  <si>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</si>
  <si>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</si>
  <si>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</si>
  <si>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</si>
  <si>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</si>
  <si>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</si>
  <si>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</si>
  <si>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</si>
  <si>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</si>
  <si>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</si>
  <si>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</si>
  <si>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</si>
  <si>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</si>
  <si>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</si>
  <si>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</si>
  <si>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</si>
  <si>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</si>
  <si>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</si>
  <si>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</si>
  <si>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</si>
  <si>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</si>
  <si>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</si>
  <si>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</si>
  <si>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</si>
  <si>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</si>
  <si>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</si>
  <si>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</si>
  <si>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</si>
  <si>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</si>
  <si>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</si>
  <si>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</si>
  <si>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</si>
  <si>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</si>
  <si>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</si>
  <si>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</si>
  <si>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</si>
  <si>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</si>
  <si>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</si>
  <si>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</si>
  <si>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</si>
  <si>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</si>
  <si>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</si>
  <si>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</si>
  <si>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</si>
  <si>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</si>
  <si>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</si>
  <si>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</si>
  <si>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</si>
  <si>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</si>
  <si>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</si>
  <si>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</si>
  <si>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</si>
  <si>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</si>
  <si>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</si>
  <si>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</si>
  <si>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</si>
  <si>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</si>
  <si>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</si>
  <si>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</si>
  <si>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</si>
  <si>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</si>
  <si>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</si>
  <si>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</si>
  <si>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</si>
  <si>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</si>
  <si>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</si>
  <si>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</si>
  <si>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</si>
  <si>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</si>
  <si>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</si>
  <si>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</si>
  <si>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</si>
  <si>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</si>
  <si>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</si>
  <si>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</si>
  <si>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</si>
  <si>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</si>
  <si>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</si>
  <si>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</si>
  <si>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</si>
  <si>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</si>
  <si>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</si>
  <si>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</si>
  <si>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</si>
  <si>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</si>
  <si>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</si>
  <si>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</si>
  <si>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</si>
  <si>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</si>
  <si>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</si>
  <si>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</si>
  <si>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</si>
  <si>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</si>
  <si>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</si>
  <si>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</si>
  <si>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</si>
  <si>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</si>
  <si>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</si>
  <si>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</si>
  <si>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</si>
  <si>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</si>
  <si>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</si>
  <si>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</si>
  <si>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</si>
  <si>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</si>
  <si>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</si>
  <si>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</si>
  <si>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XII 2018r.</t>
  </si>
  <si>
    <t>I 2019r.</t>
  </si>
  <si>
    <t>Podjęcia pracy poza miejscem zamieszkania w ramach bonu na zasiedlenie</t>
  </si>
  <si>
    <t>II 2019r.</t>
  </si>
  <si>
    <t>oferty pracy</t>
  </si>
  <si>
    <t>Podjęcia pracy w ramach bonu zatrudnieniowego</t>
  </si>
  <si>
    <t>III 2019r.</t>
  </si>
  <si>
    <t>VII 2018r.</t>
  </si>
  <si>
    <t>Podjęcie pracy w ramach refundacji składek na ubezpieczenie społeczne</t>
  </si>
  <si>
    <t>IV 2019r.</t>
  </si>
  <si>
    <t>VIII 2018r.</t>
  </si>
  <si>
    <t>Podjęcia pracy w ramach dofinansowania wynagrodzenia za zatrudnienie skierowanego 
bezrobotnego powyżej 50 r. życia</t>
  </si>
  <si>
    <t>V 2019r.</t>
  </si>
  <si>
    <t>IX 2018r.</t>
  </si>
  <si>
    <t>Rozpoczęcie szkolenia w ramach bonu szkoleniowego</t>
  </si>
  <si>
    <t>VI 2019r.</t>
  </si>
  <si>
    <t>X 2018r.</t>
  </si>
  <si>
    <t>Rozpoczęcie stażu w ramach bonu stażowego</t>
  </si>
  <si>
    <t>VII 2019r.</t>
  </si>
  <si>
    <t>XI 2018r.</t>
  </si>
  <si>
    <t>VIII 2019r.</t>
  </si>
  <si>
    <t>IX 2019r.</t>
  </si>
  <si>
    <t>X 2019r.</t>
  </si>
  <si>
    <t>XI 2019r.</t>
  </si>
  <si>
    <t>XII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</si>
  <si>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</si>
  <si>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</si>
  <si>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</si>
  <si>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</si>
  <si>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</si>
  <si>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</si>
  <si>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</si>
  <si>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</si>
  <si>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</si>
  <si>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</si>
  <si>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</si>
  <si>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</si>
  <si>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</si>
  <si>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t>Wojewódzki Urząd Pracy w Zielonej Górze</t>
  </si>
  <si>
    <t>INFORMACJA KWARTALNA O STRUKTURZE BEZROBOTNYCH</t>
  </si>
  <si>
    <t xml:space="preserve"> WG WIEKU, WYKSZTAŁCENIA, STAŻU PRACY I CZASU POZOSTAWANIA BEZ PRACY [stan na 31.12.2019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</si>
  <si>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</si>
  <si>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</si>
  <si>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</si>
  <si>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</si>
  <si>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</si>
  <si>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</si>
  <si>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</si>
  <si>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</si>
  <si>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</si>
  <si>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</si>
  <si>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</si>
  <si>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</si>
  <si>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</si>
  <si>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</si>
  <si>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</si>
  <si>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</si>
  <si>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</si>
  <si>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gimnazjalne/podstawowe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</si>
  <si>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</si>
  <si>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</si>
  <si>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</si>
  <si>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</si>
  <si>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</si>
  <si>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</si>
  <si>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</si>
  <si>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</si>
  <si>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</si>
  <si>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</si>
  <si>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</si>
  <si>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</si>
  <si>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</si>
  <si>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</si>
  <si>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</si>
  <si>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</si>
  <si>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</si>
  <si>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</si>
  <si>
    <r>
      <t xml:space="preserve"> 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>Wydział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</si>
</sst>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0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9"/>
      <color theme="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6" xfId="0" applyFont="1" applyFill="1" applyBorder="1" applyAlignment="1">
      <alignment horizontal="center" vertical="center" wrapText="1"/>
    </xf>
    <xf numFmtId="1" fontId="14" fillId="5" borderId="16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3" xfId="0" applyFont="1" applyBorder="1"/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19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4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29" xfId="0" applyNumberFormat="1" applyFont="1" applyFill="1" applyBorder="1" applyAlignment="1">
      <alignment horizontal="center" vertical="center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9" fillId="0" borderId="0" xfId="0" applyFont="1"/>
    <xf numFmtId="0" fontId="17" fillId="0" borderId="4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3" xfId="0" applyFont="1" applyBorder="1" applyAlignment="1">
      <alignment horizontal="center"/>
    </xf>
    <xf numFmtId="0" fontId="4" fillId="0" borderId="42" xfId="0" applyFont="1" applyBorder="1" applyAlignment="1" applyProtection="1">
      <alignment horizontal="left"/>
    </xf>
    <xf numFmtId="165" fontId="4" fillId="0" borderId="42" xfId="0" applyNumberFormat="1" applyFont="1" applyBorder="1" applyProtection="1"/>
    <xf numFmtId="165" fontId="4" fillId="0" borderId="25" xfId="0" applyNumberFormat="1" applyFont="1" applyBorder="1" applyProtection="1"/>
    <xf numFmtId="0" fontId="3" fillId="6" borderId="23" xfId="0" applyFont="1" applyFill="1" applyBorder="1" applyAlignment="1">
      <alignment horizontal="center"/>
    </xf>
    <xf numFmtId="0" fontId="3" fillId="6" borderId="42" xfId="0" applyFont="1" applyFill="1" applyBorder="1" applyAlignment="1" applyProtection="1">
      <alignment horizontal="left"/>
    </xf>
    <xf numFmtId="165" fontId="3" fillId="6" borderId="59" xfId="0" applyNumberFormat="1" applyFont="1" applyFill="1" applyBorder="1" applyAlignment="1" applyProtection="1">
      <alignment horizontal="right"/>
    </xf>
    <xf numFmtId="0" fontId="4" fillId="0" borderId="43" xfId="0" applyFont="1" applyBorder="1" applyAlignment="1">
      <alignment horizontal="center"/>
    </xf>
    <xf numFmtId="0" fontId="4" fillId="0" borderId="25" xfId="0" applyFont="1" applyBorder="1" applyAlignment="1" applyProtection="1">
      <alignment horizontal="left"/>
    </xf>
    <xf numFmtId="165" fontId="4" fillId="0" borderId="25" xfId="0" applyNumberFormat="1" applyFont="1" applyBorder="1" applyAlignment="1"/>
    <xf numFmtId="0" fontId="3" fillId="6" borderId="42" xfId="0" applyFont="1" applyFill="1" applyBorder="1" applyAlignment="1" applyProtection="1">
      <alignment horizontal="center"/>
    </xf>
    <xf numFmtId="0" fontId="4" fillId="0" borderId="40" xfId="0" applyFont="1" applyBorder="1" applyAlignment="1">
      <alignment horizontal="center"/>
    </xf>
    <xf numFmtId="0" fontId="4" fillId="0" borderId="30" xfId="0" applyFont="1" applyBorder="1" applyAlignment="1" applyProtection="1">
      <alignment horizontal="left"/>
    </xf>
    <xf numFmtId="165" fontId="4" fillId="0" borderId="30" xfId="0" applyNumberFormat="1" applyFont="1" applyBorder="1" applyProtection="1"/>
    <xf numFmtId="165" fontId="4" fillId="0" borderId="63" xfId="0" applyNumberFormat="1" applyFont="1" applyBorder="1" applyProtection="1"/>
    <xf numFmtId="165" fontId="4" fillId="0" borderId="64" xfId="0" applyNumberFormat="1" applyFont="1" applyBorder="1" applyProtection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2" xfId="0" applyNumberFormat="1" applyFont="1" applyFill="1" applyBorder="1" applyProtection="1"/>
    <xf numFmtId="165" fontId="3" fillId="6" borderId="59" xfId="0" applyNumberFormat="1" applyFont="1" applyFill="1" applyBorder="1" applyProtection="1"/>
    <xf numFmtId="0" fontId="4" fillId="0" borderId="24" xfId="0" applyFont="1" applyBorder="1" applyAlignment="1">
      <alignment horizontal="center"/>
    </xf>
    <xf numFmtId="0" fontId="4" fillId="0" borderId="70" xfId="0" applyFont="1" applyBorder="1" applyAlignment="1" applyProtection="1">
      <alignment horizontal="left"/>
    </xf>
    <xf numFmtId="165" fontId="4" fillId="0" borderId="70" xfId="0" applyNumberFormat="1" applyFont="1" applyBorder="1" applyProtection="1"/>
    <xf numFmtId="165" fontId="4" fillId="0" borderId="71" xfId="0" applyNumberFormat="1" applyFont="1" applyBorder="1" applyProtection="1"/>
    <xf numFmtId="0" fontId="4" fillId="7" borderId="72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4" xfId="0" applyNumberFormat="1" applyFont="1" applyFill="1" applyBorder="1" applyProtection="1"/>
    <xf numFmtId="0" fontId="4" fillId="8" borderId="25" xfId="0" applyNumberFormat="1" applyFont="1" applyFill="1" applyBorder="1" applyAlignment="1">
      <alignment horizontal="right" vertical="center"/>
    </xf>
    <xf numFmtId="165" fontId="4" fillId="0" borderId="59" xfId="0" applyNumberFormat="1" applyFont="1" applyBorder="1" applyProtection="1"/>
    <xf numFmtId="0" fontId="29" fillId="0" borderId="0" xfId="0" applyFont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3" fillId="6" borderId="25" xfId="0" applyFont="1" applyFill="1" applyBorder="1" applyAlignment="1" applyProtection="1">
      <alignment horizontal="left"/>
    </xf>
    <xf numFmtId="165" fontId="3" fillId="6" borderId="25" xfId="0" applyNumberFormat="1" applyFont="1" applyFill="1" applyBorder="1" applyProtection="1"/>
    <xf numFmtId="165" fontId="3" fillId="6" borderId="71" xfId="0" applyNumberFormat="1" applyFont="1" applyFill="1" applyBorder="1" applyProtection="1"/>
    <xf numFmtId="165" fontId="3" fillId="6" borderId="64" xfId="0" applyNumberFormat="1" applyFont="1" applyFill="1" applyBorder="1" applyProtection="1"/>
    <xf numFmtId="165" fontId="4" fillId="0" borderId="26" xfId="0" applyNumberFormat="1" applyFont="1" applyBorder="1" applyProtection="1"/>
    <xf numFmtId="165" fontId="4" fillId="0" borderId="73" xfId="0" applyNumberFormat="1" applyFont="1" applyBorder="1" applyAlignment="1" applyProtection="1">
      <alignment horizontal="center"/>
    </xf>
    <xf numFmtId="165" fontId="4" fillId="0" borderId="74" xfId="0" applyNumberFormat="1" applyFont="1" applyBorder="1" applyProtection="1"/>
    <xf numFmtId="0" fontId="4" fillId="0" borderId="7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65" fontId="4" fillId="0" borderId="54" xfId="0" applyNumberFormat="1" applyFont="1" applyBorder="1" applyProtection="1"/>
    <xf numFmtId="165" fontId="4" fillId="0" borderId="55" xfId="0" applyNumberFormat="1" applyFont="1" applyBorder="1" applyProtection="1"/>
    <xf numFmtId="0" fontId="4" fillId="0" borderId="27" xfId="0" applyFont="1" applyBorder="1" applyAlignment="1">
      <alignment horizontal="center"/>
    </xf>
    <xf numFmtId="0" fontId="4" fillId="0" borderId="81" xfId="0" applyFont="1" applyBorder="1" applyAlignment="1" applyProtection="1">
      <alignment horizontal="left"/>
    </xf>
    <xf numFmtId="165" fontId="4" fillId="0" borderId="81" xfId="0" applyNumberFormat="1" applyFont="1" applyBorder="1" applyProtection="1"/>
    <xf numFmtId="0" fontId="2" fillId="0" borderId="3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0" fillId="0" borderId="0" xfId="0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166" fontId="42" fillId="0" borderId="0" xfId="2" applyNumberFormat="1" applyFont="1" applyBorder="1" applyAlignment="1">
      <alignment horizontal="right"/>
    </xf>
    <xf numFmtId="0" fontId="36" fillId="0" borderId="0" xfId="1"/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4" fillId="2" borderId="0" xfId="0" applyFont="1" applyFill="1" applyAlignment="1">
      <alignment horizontal="left" vertical="center"/>
    </xf>
    <xf numFmtId="0" fontId="0" fillId="2" borderId="0" xfId="0" applyFill="1"/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/>
    <xf numFmtId="0" fontId="51" fillId="0" borderId="4" xfId="0" applyFont="1" applyBorder="1" applyAlignment="1">
      <alignment horizontal="right" vertical="top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4" fillId="0" borderId="82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/>
    </xf>
    <xf numFmtId="0" fontId="56" fillId="0" borderId="33" xfId="0" applyFont="1" applyBorder="1" applyAlignment="1">
      <alignment horizontal="center"/>
    </xf>
    <xf numFmtId="0" fontId="58" fillId="0" borderId="13" xfId="0" applyFont="1" applyBorder="1"/>
    <xf numFmtId="0" fontId="60" fillId="0" borderId="25" xfId="0" applyFont="1" applyFill="1" applyBorder="1" applyAlignment="1">
      <alignment horizontal="center" vertical="center" wrapText="1"/>
    </xf>
    <xf numFmtId="1" fontId="60" fillId="0" borderId="25" xfId="0" applyNumberFormat="1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1" fontId="60" fillId="0" borderId="26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/>
    </xf>
    <xf numFmtId="0" fontId="62" fillId="0" borderId="41" xfId="0" applyFont="1" applyFill="1" applyBorder="1" applyAlignment="1">
      <alignment horizontal="center"/>
    </xf>
    <xf numFmtId="0" fontId="63" fillId="0" borderId="0" xfId="0" applyFont="1"/>
    <xf numFmtId="0" fontId="60" fillId="0" borderId="20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1" fontId="60" fillId="0" borderId="20" xfId="0" applyNumberFormat="1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/>
    </xf>
    <xf numFmtId="1" fontId="60" fillId="0" borderId="19" xfId="0" applyNumberFormat="1" applyFont="1" applyFill="1" applyBorder="1" applyAlignment="1">
      <alignment horizontal="center" vertical="center" wrapText="1"/>
    </xf>
    <xf numFmtId="0" fontId="58" fillId="0" borderId="13" xfId="0" applyFont="1" applyBorder="1" applyAlignment="1">
      <alignment horizontal="center"/>
    </xf>
    <xf numFmtId="0" fontId="60" fillId="0" borderId="45" xfId="0" applyFont="1" applyFill="1" applyBorder="1" applyAlignment="1">
      <alignment horizontal="center" vertical="center" wrapText="1"/>
    </xf>
    <xf numFmtId="0" fontId="60" fillId="0" borderId="30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56" fillId="0" borderId="85" xfId="0" applyFont="1" applyBorder="1" applyAlignment="1">
      <alignment horizontal="center"/>
    </xf>
    <xf numFmtId="0" fontId="58" fillId="0" borderId="86" xfId="0" applyFont="1" applyBorder="1" applyAlignment="1">
      <alignment horizontal="center"/>
    </xf>
    <xf numFmtId="0" fontId="60" fillId="0" borderId="26" xfId="0" applyFont="1" applyFill="1" applyBorder="1" applyAlignment="1">
      <alignment horizontal="center" vertical="center"/>
    </xf>
    <xf numFmtId="0" fontId="58" fillId="0" borderId="86" xfId="0" applyFont="1" applyFill="1" applyBorder="1" applyAlignment="1">
      <alignment horizontal="center"/>
    </xf>
    <xf numFmtId="0" fontId="63" fillId="0" borderId="0" xfId="0" applyFont="1" applyFill="1"/>
    <xf numFmtId="0" fontId="0" fillId="0" borderId="0" xfId="0" applyFill="1"/>
    <xf numFmtId="0" fontId="58" fillId="0" borderId="88" xfId="0" applyFont="1" applyFill="1" applyBorder="1" applyAlignment="1">
      <alignment horizontal="center"/>
    </xf>
    <xf numFmtId="0" fontId="60" fillId="0" borderId="29" xfId="0" applyFont="1" applyFill="1" applyBorder="1" applyAlignment="1">
      <alignment horizontal="center" vertical="center" wrapText="1"/>
    </xf>
    <xf numFmtId="0" fontId="60" fillId="0" borderId="31" xfId="0" applyFont="1" applyFill="1" applyBorder="1" applyAlignment="1">
      <alignment horizontal="center" vertical="center"/>
    </xf>
    <xf numFmtId="0" fontId="64" fillId="0" borderId="13" xfId="0" applyFont="1" applyBorder="1"/>
    <xf numFmtId="1" fontId="61" fillId="0" borderId="2" xfId="0" applyNumberFormat="1" applyFont="1" applyFill="1" applyBorder="1" applyAlignment="1">
      <alignment horizontal="center" vertical="center" wrapText="1"/>
    </xf>
    <xf numFmtId="0" fontId="64" fillId="0" borderId="13" xfId="0" applyFont="1" applyBorder="1" applyAlignment="1">
      <alignment horizontal="center"/>
    </xf>
    <xf numFmtId="0" fontId="64" fillId="0" borderId="13" xfId="0" applyFont="1" applyFill="1" applyBorder="1" applyAlignment="1">
      <alignment horizontal="center"/>
    </xf>
    <xf numFmtId="0" fontId="64" fillId="0" borderId="27" xfId="0" applyFont="1" applyBorder="1"/>
    <xf numFmtId="1" fontId="60" fillId="0" borderId="29" xfId="0" applyNumberFormat="1" applyFont="1" applyFill="1" applyBorder="1" applyAlignment="1">
      <alignment horizontal="center" vertical="center" wrapText="1"/>
    </xf>
    <xf numFmtId="1" fontId="60" fillId="0" borderId="28" xfId="0" applyNumberFormat="1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/>
    </xf>
    <xf numFmtId="1" fontId="65" fillId="0" borderId="25" xfId="0" applyNumberFormat="1" applyFont="1" applyFill="1" applyBorder="1" applyAlignment="1">
      <alignment horizontal="center" vertical="center" wrapText="1"/>
    </xf>
    <xf numFmtId="1" fontId="65" fillId="0" borderId="26" xfId="0" applyNumberFormat="1" applyFont="1" applyFill="1" applyBorder="1" applyAlignment="1">
      <alignment horizontal="center" vertical="center" wrapText="1"/>
    </xf>
    <xf numFmtId="1" fontId="60" fillId="0" borderId="45" xfId="0" applyNumberFormat="1" applyFont="1" applyFill="1" applyBorder="1" applyAlignment="1">
      <alignment horizontal="center" vertical="center" wrapText="1"/>
    </xf>
    <xf numFmtId="1" fontId="60" fillId="0" borderId="74" xfId="0" applyNumberFormat="1" applyFont="1" applyFill="1" applyBorder="1" applyAlignment="1">
      <alignment horizontal="center" vertical="center" wrapText="1"/>
    </xf>
    <xf numFmtId="1" fontId="60" fillId="0" borderId="25" xfId="0" applyNumberFormat="1" applyFont="1" applyFill="1" applyBorder="1" applyAlignment="1">
      <alignment horizontal="center" vertical="center" wrapText="1"/>
    </xf>
    <xf numFmtId="1" fontId="60" fillId="0" borderId="26" xfId="0" applyNumberFormat="1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1" fontId="60" fillId="0" borderId="70" xfId="0" applyNumberFormat="1" applyFont="1" applyFill="1" applyBorder="1" applyAlignment="1">
      <alignment horizontal="center" vertical="center" wrapText="1"/>
    </xf>
    <xf numFmtId="1" fontId="60" fillId="0" borderId="44" xfId="0" applyNumberFormat="1" applyFont="1" applyFill="1" applyBorder="1" applyAlignment="1">
      <alignment horizontal="center" vertical="center" wrapText="1"/>
    </xf>
    <xf numFmtId="0" fontId="64" fillId="0" borderId="27" xfId="0" applyFont="1" applyBorder="1" applyAlignment="1">
      <alignment horizontal="center"/>
    </xf>
    <xf numFmtId="0" fontId="60" fillId="0" borderId="30" xfId="0" applyFont="1" applyFill="1" applyBorder="1" applyAlignment="1">
      <alignment horizontal="center" vertical="center" wrapText="1"/>
    </xf>
    <xf numFmtId="1" fontId="60" fillId="0" borderId="30" xfId="0" applyNumberFormat="1" applyFont="1" applyFill="1" applyBorder="1" applyAlignment="1">
      <alignment horizontal="center" vertical="center" wrapText="1"/>
    </xf>
    <xf numFmtId="1" fontId="60" fillId="0" borderId="31" xfId="0" applyNumberFormat="1" applyFont="1" applyFill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66" fillId="0" borderId="0" xfId="0" applyFont="1"/>
    <xf numFmtId="0" fontId="67" fillId="0" borderId="0" xfId="0" applyFont="1" applyFill="1" applyBorder="1" applyAlignment="1">
      <alignment horizontal="right" vertical="center"/>
    </xf>
    <xf numFmtId="0" fontId="44" fillId="0" borderId="0" xfId="0" applyFont="1" applyBorder="1"/>
    <xf numFmtId="0" fontId="46" fillId="0" borderId="0" xfId="0" applyFont="1" applyBorder="1" applyAlignment="1"/>
    <xf numFmtId="0" fontId="67" fillId="0" borderId="0" xfId="0" applyFont="1" applyBorder="1" applyAlignment="1"/>
    <xf numFmtId="1" fontId="67" fillId="0" borderId="0" xfId="0" applyNumberFormat="1" applyFont="1" applyFill="1" applyBorder="1"/>
    <xf numFmtId="0" fontId="46" fillId="0" borderId="0" xfId="0" applyFont="1" applyBorder="1"/>
    <xf numFmtId="0" fontId="67" fillId="0" borderId="0" xfId="0" applyFont="1" applyBorder="1"/>
    <xf numFmtId="1" fontId="67" fillId="0" borderId="0" xfId="0" applyNumberFormat="1" applyFont="1" applyFill="1" applyBorder="1" applyAlignment="1">
      <alignment horizontal="right" vertical="center"/>
    </xf>
    <xf numFmtId="0" fontId="68" fillId="0" borderId="0" xfId="0" applyFont="1"/>
    <xf numFmtId="0" fontId="43" fillId="0" borderId="0" xfId="0" applyFont="1" applyFill="1"/>
    <xf numFmtId="0" fontId="44" fillId="0" borderId="0" xfId="0" applyFont="1" applyFill="1" applyBorder="1" applyAlignment="1">
      <alignment horizontal="right" vertical="center"/>
    </xf>
    <xf numFmtId="1" fontId="44" fillId="0" borderId="0" xfId="0" applyNumberFormat="1" applyFont="1" applyFill="1" applyBorder="1"/>
    <xf numFmtId="1" fontId="44" fillId="0" borderId="0" xfId="0" applyNumberFormat="1" applyFont="1" applyFill="1" applyBorder="1" applyAlignment="1">
      <alignment horizontal="right" vertical="center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19" xfId="0" applyFont="1" applyFill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8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1" fillId="3" borderId="3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24" fillId="0" borderId="27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20" xfId="0" applyFont="1" applyFill="1" applyBorder="1" applyAlignment="1">
      <alignment horizontal="left" vertical="center" wrapText="1" indent="2"/>
    </xf>
    <xf numFmtId="0" fontId="9" fillId="0" borderId="3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0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4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165" fontId="28" fillId="0" borderId="58" xfId="0" applyNumberFormat="1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14" fillId="4" borderId="7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165" fontId="4" fillId="4" borderId="57" xfId="0" applyNumberFormat="1" applyFont="1" applyFill="1" applyBorder="1" applyAlignment="1" applyProtection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165" fontId="31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80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5" xfId="0" applyFont="1" applyBorder="1" applyAlignment="1">
      <alignment wrapText="1"/>
    </xf>
    <xf numFmtId="0" fontId="33" fillId="0" borderId="47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165" fontId="28" fillId="0" borderId="69" xfId="0" applyNumberFormat="1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5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59" fillId="0" borderId="74" xfId="0" applyFont="1" applyBorder="1" applyAlignment="1">
      <alignment vertical="center" wrapText="1"/>
    </xf>
    <xf numFmtId="0" fontId="59" fillId="0" borderId="45" xfId="0" applyFont="1" applyBorder="1" applyAlignment="1">
      <alignment vertical="center" wrapText="1"/>
    </xf>
    <xf numFmtId="0" fontId="59" fillId="0" borderId="19" xfId="0" applyFont="1" applyFill="1" applyBorder="1" applyAlignment="1">
      <alignment vertical="center" wrapText="1"/>
    </xf>
    <xf numFmtId="0" fontId="59" fillId="0" borderId="20" xfId="0" applyFont="1" applyFill="1" applyBorder="1" applyAlignment="1">
      <alignment vertical="center" wrapText="1"/>
    </xf>
    <xf numFmtId="0" fontId="59" fillId="0" borderId="26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9" fillId="0" borderId="31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4" fillId="3" borderId="0" xfId="0" applyFont="1" applyFill="1" applyBorder="1" applyAlignment="1">
      <alignment horizontal="center"/>
    </xf>
    <xf numFmtId="0" fontId="0" fillId="3" borderId="0" xfId="0" applyFill="1" applyAlignment="1"/>
    <xf numFmtId="0" fontId="56" fillId="0" borderId="38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9" fillId="0" borderId="28" xfId="0" applyFont="1" applyBorder="1" applyAlignment="1">
      <alignment vertical="center" wrapText="1"/>
    </xf>
    <xf numFmtId="0" fontId="59" fillId="0" borderId="29" xfId="0" applyFont="1" applyBorder="1" applyAlignment="1">
      <alignment vertical="center" wrapText="1"/>
    </xf>
    <xf numFmtId="0" fontId="56" fillId="3" borderId="3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6" fillId="0" borderId="83" xfId="0" applyFont="1" applyFill="1" applyBorder="1" applyAlignment="1">
      <alignment horizontal="left"/>
    </xf>
    <xf numFmtId="0" fontId="56" fillId="0" borderId="32" xfId="0" applyFont="1" applyFill="1" applyBorder="1" applyAlignment="1">
      <alignment horizontal="left"/>
    </xf>
    <xf numFmtId="0" fontId="56" fillId="0" borderId="84" xfId="0" applyFont="1" applyFill="1" applyBorder="1" applyAlignment="1">
      <alignment horizontal="left"/>
    </xf>
    <xf numFmtId="0" fontId="59" fillId="0" borderId="19" xfId="0" applyFont="1" applyBorder="1" applyAlignment="1">
      <alignment vertical="center" wrapText="1"/>
    </xf>
    <xf numFmtId="0" fontId="59" fillId="0" borderId="20" xfId="0" applyFont="1" applyBorder="1" applyAlignment="1">
      <alignment vertical="center" wrapText="1"/>
    </xf>
    <xf numFmtId="0" fontId="56" fillId="0" borderId="83" xfId="0" applyFont="1" applyBorder="1" applyAlignment="1">
      <alignment horizontal="left" vertical="center" wrapText="1"/>
    </xf>
    <xf numFmtId="0" fontId="56" fillId="0" borderId="32" xfId="0" applyFont="1" applyBorder="1" applyAlignment="1">
      <alignment horizontal="left" vertical="center" wrapText="1"/>
    </xf>
    <xf numFmtId="0" fontId="56" fillId="0" borderId="84" xfId="0" applyFont="1" applyBorder="1" applyAlignment="1">
      <alignment horizontal="left" vertical="center" wrapText="1"/>
    </xf>
    <xf numFmtId="0" fontId="59" fillId="0" borderId="87" xfId="0" applyFont="1" applyBorder="1" applyAlignment="1">
      <alignment vertical="center" wrapText="1"/>
    </xf>
    <xf numFmtId="0" fontId="59" fillId="0" borderId="87" xfId="0" applyFont="1" applyFill="1" applyBorder="1" applyAlignment="1">
      <alignment horizontal="left" vertical="center" wrapText="1"/>
    </xf>
    <xf numFmtId="0" fontId="59" fillId="0" borderId="20" xfId="0" applyFont="1" applyFill="1" applyBorder="1" applyAlignment="1">
      <alignment horizontal="left" vertical="center" wrapText="1"/>
    </xf>
    <xf numFmtId="0" fontId="59" fillId="0" borderId="73" xfId="0" applyFont="1" applyFill="1" applyBorder="1" applyAlignment="1">
      <alignment horizontal="left" vertical="center" wrapText="1"/>
    </xf>
    <xf numFmtId="0" fontId="59" fillId="0" borderId="45" xfId="0" applyFont="1" applyFill="1" applyBorder="1" applyAlignment="1">
      <alignment horizontal="left" vertical="center" wrapText="1"/>
    </xf>
    <xf numFmtId="0" fontId="59" fillId="0" borderId="89" xfId="0" applyFont="1" applyFill="1" applyBorder="1" applyAlignment="1">
      <alignment horizontal="left" vertical="center" wrapText="1"/>
    </xf>
    <xf numFmtId="0" fontId="59" fillId="0" borderId="29" xfId="0" applyFont="1" applyFill="1" applyBorder="1" applyAlignment="1">
      <alignment horizontal="left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9" fillId="0" borderId="22" xfId="0" applyFont="1" applyBorder="1" applyAlignment="1">
      <alignment vertical="center" wrapText="1"/>
    </xf>
    <xf numFmtId="0" fontId="59" fillId="0" borderId="21" xfId="0" applyFont="1" applyBorder="1" applyAlignment="1">
      <alignment vertical="center" wrapText="1"/>
    </xf>
    <xf numFmtId="0" fontId="57" fillId="0" borderId="85" xfId="0" applyFont="1" applyBorder="1" applyAlignment="1">
      <alignment horizontal="left" vertical="center" wrapText="1"/>
    </xf>
    <xf numFmtId="0" fontId="57" fillId="0" borderId="32" xfId="0" applyFont="1" applyBorder="1" applyAlignment="1">
      <alignment horizontal="left" vertical="center" wrapText="1"/>
    </xf>
    <xf numFmtId="0" fontId="57" fillId="0" borderId="84" xfId="0" applyFont="1" applyBorder="1" applyAlignment="1">
      <alignment horizontal="left" vertical="center" wrapText="1"/>
    </xf>
    <xf numFmtId="0" fontId="47" fillId="2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6" fillId="3" borderId="32" xfId="0" applyFont="1" applyFill="1" applyBorder="1" applyAlignment="1">
      <alignment horizontal="center" vertical="center"/>
    </xf>
    <xf numFmtId="0" fontId="57" fillId="0" borderId="83" xfId="0" applyFont="1" applyBorder="1" applyAlignment="1">
      <alignment horizontal="left" vertical="center" wrapText="1"/>
    </xf>
    <xf numFmtId="0" fontId="59" fillId="0" borderId="25" xfId="0" applyFont="1" applyBorder="1" applyAlignment="1">
      <alignment vertical="center" wrapText="1"/>
    </xf>
    <xf numFmtId="0" fontId="71" fillId="0" borderId="0" xfId="1" applyFo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XII 2018r. do XII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19'!$B$3:$B$15</c:f>
              <c:strCache>
                <c:ptCount val="13"/>
                <c:pt idx="0">
                  <c:v>XII 2018r.</c:v>
                </c:pt>
                <c:pt idx="1">
                  <c:v>I 2019r.</c:v>
                </c:pt>
                <c:pt idx="2">
                  <c:v>II 2019r.</c:v>
                </c:pt>
                <c:pt idx="3">
                  <c:v>III 2019r.</c:v>
                </c:pt>
                <c:pt idx="4">
                  <c:v>IV 2019r.</c:v>
                </c:pt>
                <c:pt idx="5">
                  <c:v>V 2019r.</c:v>
                </c:pt>
                <c:pt idx="6">
                  <c:v>VI 2019r.</c:v>
                </c:pt>
                <c:pt idx="7">
                  <c:v>VII 2019r.</c:v>
                </c:pt>
                <c:pt idx="8">
                  <c:v>VIII 2019r.</c:v>
                </c:pt>
                <c:pt idx="9">
                  <c:v>IX 2019r.</c:v>
                </c:pt>
                <c:pt idx="10">
                  <c:v>X 2019r.</c:v>
                </c:pt>
                <c:pt idx="11">
                  <c:v>XI 2019r.</c:v>
                </c:pt>
                <c:pt idx="12">
                  <c:v>XII 2019r.</c:v>
                </c:pt>
              </c:strCache>
            </c:strRef>
          </c:cat>
          <c:val>
            <c:numRef>
              <c:f>'Wykresy XII 19'!$C$3:$C$15</c:f>
              <c:numCache>
                <c:formatCode>General</c:formatCode>
                <c:ptCount val="13"/>
                <c:pt idx="0">
                  <c:v>22201</c:v>
                </c:pt>
                <c:pt idx="1">
                  <c:v>23734</c:v>
                </c:pt>
                <c:pt idx="2">
                  <c:v>23346</c:v>
                </c:pt>
                <c:pt idx="3">
                  <c:v>22201</c:v>
                </c:pt>
                <c:pt idx="4">
                  <c:v>20828</c:v>
                </c:pt>
                <c:pt idx="5">
                  <c:v>20211</c:v>
                </c:pt>
                <c:pt idx="6">
                  <c:v>19507</c:v>
                </c:pt>
                <c:pt idx="7">
                  <c:v>18949</c:v>
                </c:pt>
                <c:pt idx="8">
                  <c:v>18673</c:v>
                </c:pt>
                <c:pt idx="9">
                  <c:v>18300</c:v>
                </c:pt>
                <c:pt idx="10">
                  <c:v>17926</c:v>
                </c:pt>
                <c:pt idx="11">
                  <c:v>17914</c:v>
                </c:pt>
                <c:pt idx="12">
                  <c:v>18498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444657784"/>
        <c:axId val="444660528"/>
      </c:barChart>
      <c:catAx>
        <c:axId val="44465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44660528"/>
        <c:crossesAt val="17000"/>
        <c:auto val="1"/>
        <c:lblAlgn val="ctr"/>
        <c:lblOffset val="100"/>
        <c:noMultiLvlLbl val="0"/>
      </c:catAx>
      <c:valAx>
        <c:axId val="444660528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446577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XII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XII 19'!$I$4:$I$9</c:f>
              <c:numCache>
                <c:formatCode>General</c:formatCode>
                <c:ptCount val="6"/>
                <c:pt idx="0">
                  <c:v>257</c:v>
                </c:pt>
                <c:pt idx="1">
                  <c:v>0</c:v>
                </c:pt>
                <c:pt idx="2">
                  <c:v>0</c:v>
                </c:pt>
                <c:pt idx="3">
                  <c:v>59</c:v>
                </c:pt>
                <c:pt idx="4">
                  <c:v>101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4658960"/>
        <c:axId val="444654648"/>
      </c:barChart>
      <c:catAx>
        <c:axId val="44465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44654648"/>
        <c:crosses val="autoZero"/>
        <c:auto val="1"/>
        <c:lblAlgn val="ctr"/>
        <c:lblOffset val="100"/>
        <c:noMultiLvlLbl val="0"/>
      </c:catAx>
      <c:valAx>
        <c:axId val="444654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6589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 2018r. do XII 2018r. oraz od VII 2019r. do XII 2019r.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19'!$E$6:$E$18</c:f>
              <c:strCache>
                <c:ptCount val="13"/>
                <c:pt idx="0">
                  <c:v>VII 2018r.</c:v>
                </c:pt>
                <c:pt idx="1">
                  <c:v>VIII 2018r.</c:v>
                </c:pt>
                <c:pt idx="2">
                  <c:v>IX 2018r.</c:v>
                </c:pt>
                <c:pt idx="3">
                  <c:v>X 2018r.</c:v>
                </c:pt>
                <c:pt idx="4">
                  <c:v>XI 2018r.</c:v>
                </c:pt>
                <c:pt idx="5">
                  <c:v>XII 2018r.</c:v>
                </c:pt>
                <c:pt idx="7">
                  <c:v>VII 2019r.</c:v>
                </c:pt>
                <c:pt idx="8">
                  <c:v>VIII 2019r.</c:v>
                </c:pt>
                <c:pt idx="9">
                  <c:v>IX 2019r.</c:v>
                </c:pt>
                <c:pt idx="10">
                  <c:v>X 2019r.</c:v>
                </c:pt>
                <c:pt idx="11">
                  <c:v>XI 2019r.</c:v>
                </c:pt>
                <c:pt idx="12">
                  <c:v>XII 2019r.</c:v>
                </c:pt>
              </c:strCache>
            </c:strRef>
          </c:cat>
          <c:val>
            <c:numRef>
              <c:f>'Wykresy XII 19'!$F$6:$F$18</c:f>
              <c:numCache>
                <c:formatCode>General</c:formatCode>
                <c:ptCount val="13"/>
                <c:pt idx="0">
                  <c:v>3935</c:v>
                </c:pt>
                <c:pt idx="1">
                  <c:v>4817</c:v>
                </c:pt>
                <c:pt idx="2">
                  <c:v>3788</c:v>
                </c:pt>
                <c:pt idx="3">
                  <c:v>5981</c:v>
                </c:pt>
                <c:pt idx="4">
                  <c:v>4154</c:v>
                </c:pt>
                <c:pt idx="5">
                  <c:v>3176</c:v>
                </c:pt>
                <c:pt idx="7">
                  <c:v>4729</c:v>
                </c:pt>
                <c:pt idx="8">
                  <c:v>3474</c:v>
                </c:pt>
                <c:pt idx="9">
                  <c:v>3452</c:v>
                </c:pt>
                <c:pt idx="10">
                  <c:v>3763</c:v>
                </c:pt>
                <c:pt idx="11">
                  <c:v>3180</c:v>
                </c:pt>
                <c:pt idx="12">
                  <c:v>2211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444657000"/>
        <c:axId val="444657392"/>
        <c:axId val="0"/>
      </c:bar3DChart>
      <c:catAx>
        <c:axId val="44465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44657392"/>
        <c:crosses val="autoZero"/>
        <c:auto val="1"/>
        <c:lblAlgn val="ctr"/>
        <c:lblOffset val="100"/>
        <c:noMultiLvlLbl val="0"/>
      </c:catAx>
      <c:valAx>
        <c:axId val="444657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44657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grudniu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29775444736075"/>
          <c:y val="0.3477020997375328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301882136527806E-2"/>
                  <c:y val="-0.1430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642337976983646"/>
                  <c:y val="-0.233447998687664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0149269802813111"/>
                  <c:y val="-6.55884186351705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608327164232676"/>
                  <c:y val="9.6102362204724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4.2089418309890748E-2"/>
                  <c:y val="0.114738188976377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6.9443210624312982E-2"/>
                  <c:y val="0.125225065616797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607488166543285"/>
                  <c:y val="0.13204625984251969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23032976647149878"/>
                  <c:y val="5.93241469816272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4408854341925207"/>
                  <c:y val="-8.8674704724409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8.2347062386432468E-2"/>
                  <c:y val="-0.178206528871391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1998138053256163"/>
                  <c:y val="-9.65549540682415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7727639814253991E-2"/>
                  <c:y val="-7.7812664041994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379051977477174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XII 19'!$K$22:$K$34</c:f>
              <c:numCache>
                <c:formatCode>0.00%</c:formatCode>
                <c:ptCount val="13"/>
                <c:pt idx="0">
                  <c:v>0.45039872408293463</c:v>
                </c:pt>
                <c:pt idx="1">
                  <c:v>3.2535885167464113E-2</c:v>
                </c:pt>
                <c:pt idx="2">
                  <c:v>2.4880382775119617E-2</c:v>
                </c:pt>
                <c:pt idx="3">
                  <c:v>7.9744816586921844E-3</c:v>
                </c:pt>
                <c:pt idx="4">
                  <c:v>3.1897926634768739E-4</c:v>
                </c:pt>
                <c:pt idx="5">
                  <c:v>5.4226475279106857E-3</c:v>
                </c:pt>
                <c:pt idx="6">
                  <c:v>9.2503987240829342E-3</c:v>
                </c:pt>
                <c:pt idx="7">
                  <c:v>7.0175438596491229E-3</c:v>
                </c:pt>
                <c:pt idx="8">
                  <c:v>3.1259968102073363E-2</c:v>
                </c:pt>
                <c:pt idx="9">
                  <c:v>0.25901116427432219</c:v>
                </c:pt>
                <c:pt idx="10">
                  <c:v>6.9537480063795856E-2</c:v>
                </c:pt>
                <c:pt idx="11">
                  <c:v>4.7846889952153108E-3</c:v>
                </c:pt>
                <c:pt idx="12">
                  <c:v>9.7607655502392338E-2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  <sheetName val="Stan i struktura VII 19"/>
      <sheetName val="Stan i struktura VIII 19"/>
      <sheetName val="Stan i struktura IX 19"/>
      <sheetName val="Stan i struktura X 19"/>
      <sheetName val="Stan i struktura XI 19"/>
      <sheetName val="Stan i struktura XII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1270</v>
          </cell>
          <cell r="F6">
            <v>889</v>
          </cell>
          <cell r="G6">
            <v>1362</v>
          </cell>
          <cell r="H6">
            <v>1828</v>
          </cell>
          <cell r="I6">
            <v>1656</v>
          </cell>
          <cell r="J6">
            <v>399</v>
          </cell>
          <cell r="K6">
            <v>1603</v>
          </cell>
          <cell r="L6">
            <v>632</v>
          </cell>
          <cell r="M6">
            <v>877</v>
          </cell>
          <cell r="N6">
            <v>957</v>
          </cell>
          <cell r="O6">
            <v>1679</v>
          </cell>
          <cell r="P6">
            <v>1422</v>
          </cell>
          <cell r="Q6">
            <v>1741</v>
          </cell>
          <cell r="R6">
            <v>1599</v>
          </cell>
          <cell r="S6">
            <v>17914</v>
          </cell>
        </row>
        <row r="46">
          <cell r="E46">
            <v>11136</v>
          </cell>
          <cell r="F46">
            <v>2642</v>
          </cell>
          <cell r="G46">
            <v>2677</v>
          </cell>
          <cell r="H46">
            <v>2324</v>
          </cell>
          <cell r="I46">
            <v>2525</v>
          </cell>
          <cell r="J46">
            <v>1277</v>
          </cell>
          <cell r="K46">
            <v>1562</v>
          </cell>
          <cell r="L46">
            <v>1376</v>
          </cell>
          <cell r="M46">
            <v>3460</v>
          </cell>
          <cell r="N46">
            <v>3046</v>
          </cell>
          <cell r="O46">
            <v>5325</v>
          </cell>
          <cell r="P46">
            <v>2227</v>
          </cell>
          <cell r="Q46">
            <v>1887</v>
          </cell>
          <cell r="R46">
            <v>3206</v>
          </cell>
          <cell r="S46">
            <v>44670</v>
          </cell>
        </row>
        <row r="49">
          <cell r="E49">
            <v>75</v>
          </cell>
          <cell r="F49">
            <v>57</v>
          </cell>
          <cell r="G49">
            <v>90</v>
          </cell>
          <cell r="H49">
            <v>63</v>
          </cell>
          <cell r="I49">
            <v>66</v>
          </cell>
          <cell r="J49">
            <v>16</v>
          </cell>
          <cell r="K49">
            <v>73</v>
          </cell>
          <cell r="L49">
            <v>74</v>
          </cell>
          <cell r="M49">
            <v>5</v>
          </cell>
          <cell r="N49">
            <v>52</v>
          </cell>
          <cell r="O49">
            <v>89</v>
          </cell>
          <cell r="P49">
            <v>38</v>
          </cell>
          <cell r="Q49">
            <v>178</v>
          </cell>
          <cell r="R49">
            <v>147</v>
          </cell>
          <cell r="S49">
            <v>1023</v>
          </cell>
        </row>
        <row r="51">
          <cell r="E51">
            <v>7</v>
          </cell>
          <cell r="F51">
            <v>16</v>
          </cell>
          <cell r="G51">
            <v>53</v>
          </cell>
          <cell r="H51">
            <v>75</v>
          </cell>
          <cell r="I51">
            <v>59</v>
          </cell>
          <cell r="J51">
            <v>11</v>
          </cell>
          <cell r="K51">
            <v>42</v>
          </cell>
          <cell r="L51">
            <v>30</v>
          </cell>
          <cell r="M51">
            <v>11</v>
          </cell>
          <cell r="N51">
            <v>13</v>
          </cell>
          <cell r="O51">
            <v>13</v>
          </cell>
          <cell r="P51">
            <v>39</v>
          </cell>
          <cell r="Q51">
            <v>169</v>
          </cell>
          <cell r="R51">
            <v>30</v>
          </cell>
          <cell r="S51">
            <v>568</v>
          </cell>
        </row>
        <row r="53">
          <cell r="E53">
            <v>53</v>
          </cell>
          <cell r="F53">
            <v>33</v>
          </cell>
          <cell r="G53">
            <v>91</v>
          </cell>
          <cell r="H53">
            <v>66</v>
          </cell>
          <cell r="I53">
            <v>70</v>
          </cell>
          <cell r="J53">
            <v>33</v>
          </cell>
          <cell r="K53">
            <v>31</v>
          </cell>
          <cell r="L53">
            <v>25</v>
          </cell>
          <cell r="M53">
            <v>21</v>
          </cell>
          <cell r="N53">
            <v>61</v>
          </cell>
          <cell r="O53">
            <v>87</v>
          </cell>
          <cell r="P53">
            <v>40</v>
          </cell>
          <cell r="Q53">
            <v>45</v>
          </cell>
          <cell r="R53">
            <v>53</v>
          </cell>
          <cell r="S53">
            <v>709</v>
          </cell>
        </row>
        <row r="55">
          <cell r="E55">
            <v>69</v>
          </cell>
          <cell r="F55">
            <v>63</v>
          </cell>
          <cell r="G55">
            <v>45</v>
          </cell>
          <cell r="H55">
            <v>48</v>
          </cell>
          <cell r="I55">
            <v>44</v>
          </cell>
          <cell r="J55">
            <v>28</v>
          </cell>
          <cell r="K55">
            <v>14</v>
          </cell>
          <cell r="L55">
            <v>51</v>
          </cell>
          <cell r="M55">
            <v>9</v>
          </cell>
          <cell r="N55">
            <v>16</v>
          </cell>
          <cell r="O55">
            <v>78</v>
          </cell>
          <cell r="P55">
            <v>38</v>
          </cell>
          <cell r="Q55">
            <v>80</v>
          </cell>
          <cell r="R55">
            <v>40</v>
          </cell>
          <cell r="S55">
            <v>623</v>
          </cell>
        </row>
        <row r="57">
          <cell r="E57">
            <v>60</v>
          </cell>
          <cell r="F57">
            <v>44</v>
          </cell>
          <cell r="G57">
            <v>30</v>
          </cell>
          <cell r="H57">
            <v>74</v>
          </cell>
          <cell r="I57">
            <v>55</v>
          </cell>
          <cell r="J57">
            <v>18</v>
          </cell>
          <cell r="K57">
            <v>95</v>
          </cell>
          <cell r="L57">
            <v>31</v>
          </cell>
          <cell r="M57">
            <v>70</v>
          </cell>
          <cell r="N57">
            <v>43</v>
          </cell>
          <cell r="O57">
            <v>47</v>
          </cell>
          <cell r="P57">
            <v>29</v>
          </cell>
          <cell r="Q57">
            <v>108</v>
          </cell>
          <cell r="R57">
            <v>36</v>
          </cell>
          <cell r="S57">
            <v>740</v>
          </cell>
        </row>
        <row r="59">
          <cell r="E59">
            <v>38</v>
          </cell>
          <cell r="F59">
            <v>12</v>
          </cell>
          <cell r="G59">
            <v>52</v>
          </cell>
          <cell r="H59">
            <v>24</v>
          </cell>
          <cell r="I59">
            <v>68</v>
          </cell>
          <cell r="J59">
            <v>3</v>
          </cell>
          <cell r="K59">
            <v>43</v>
          </cell>
          <cell r="L59">
            <v>12</v>
          </cell>
          <cell r="M59">
            <v>25</v>
          </cell>
          <cell r="N59">
            <v>50</v>
          </cell>
          <cell r="O59">
            <v>25</v>
          </cell>
          <cell r="P59">
            <v>25</v>
          </cell>
          <cell r="Q59">
            <v>12</v>
          </cell>
          <cell r="R59">
            <v>28</v>
          </cell>
          <cell r="S59">
            <v>417</v>
          </cell>
        </row>
        <row r="61">
          <cell r="E61">
            <v>182</v>
          </cell>
          <cell r="F61">
            <v>93</v>
          </cell>
          <cell r="G61">
            <v>172</v>
          </cell>
          <cell r="H61">
            <v>354</v>
          </cell>
          <cell r="I61">
            <v>303</v>
          </cell>
          <cell r="J61">
            <v>67</v>
          </cell>
          <cell r="K61">
            <v>410</v>
          </cell>
          <cell r="L61">
            <v>149</v>
          </cell>
          <cell r="M61">
            <v>194</v>
          </cell>
          <cell r="N61">
            <v>52</v>
          </cell>
          <cell r="O61">
            <v>268</v>
          </cell>
          <cell r="P61">
            <v>207</v>
          </cell>
          <cell r="Q61">
            <v>123</v>
          </cell>
          <cell r="R61">
            <v>275</v>
          </cell>
          <cell r="S61">
            <v>2849</v>
          </cell>
        </row>
        <row r="63">
          <cell r="E63">
            <v>1</v>
          </cell>
          <cell r="F63">
            <v>23</v>
          </cell>
          <cell r="G63">
            <v>27</v>
          </cell>
          <cell r="H63">
            <v>21</v>
          </cell>
          <cell r="I63">
            <v>54</v>
          </cell>
          <cell r="J63">
            <v>29</v>
          </cell>
          <cell r="K63">
            <v>97</v>
          </cell>
          <cell r="L63">
            <v>19</v>
          </cell>
          <cell r="M63">
            <v>34</v>
          </cell>
          <cell r="N63">
            <v>58</v>
          </cell>
          <cell r="O63">
            <v>92</v>
          </cell>
          <cell r="P63">
            <v>47</v>
          </cell>
          <cell r="Q63">
            <v>96</v>
          </cell>
          <cell r="R63">
            <v>513</v>
          </cell>
          <cell r="S63">
            <v>1111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1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3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64" t="s">
        <v>19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6"/>
    </row>
    <row r="5" spans="2:27" ht="29.1" customHeight="1" thickTop="1" thickBot="1">
      <c r="B5" s="14" t="s">
        <v>20</v>
      </c>
      <c r="C5" s="267" t="s">
        <v>21</v>
      </c>
      <c r="D5" s="268"/>
      <c r="E5" s="15">
        <v>2.2000000000000002</v>
      </c>
      <c r="F5" s="15">
        <v>3.4</v>
      </c>
      <c r="G5" s="15">
        <v>7.8</v>
      </c>
      <c r="H5" s="15">
        <v>9.1</v>
      </c>
      <c r="I5" s="15">
        <v>6.1</v>
      </c>
      <c r="J5" s="15">
        <v>2.2999999999999998</v>
      </c>
      <c r="K5" s="15">
        <v>9.4</v>
      </c>
      <c r="L5" s="15">
        <v>5.4</v>
      </c>
      <c r="M5" s="15">
        <v>3.5</v>
      </c>
      <c r="N5" s="15">
        <v>7.3</v>
      </c>
      <c r="O5" s="15">
        <v>2.4</v>
      </c>
      <c r="P5" s="15">
        <v>5.5</v>
      </c>
      <c r="Q5" s="15">
        <v>8.3000000000000007</v>
      </c>
      <c r="R5" s="16">
        <v>4.9000000000000004</v>
      </c>
      <c r="S5" s="17">
        <v>4.7</v>
      </c>
      <c r="T5" s="1" t="s">
        <v>22</v>
      </c>
    </row>
    <row r="6" spans="2:27" s="4" customFormat="1" ht="28.5" customHeight="1" thickTop="1" thickBot="1">
      <c r="B6" s="18" t="s">
        <v>23</v>
      </c>
      <c r="C6" s="269" t="s">
        <v>24</v>
      </c>
      <c r="D6" s="270"/>
      <c r="E6" s="19">
        <v>1296</v>
      </c>
      <c r="F6" s="20">
        <v>947</v>
      </c>
      <c r="G6" s="20">
        <v>1392</v>
      </c>
      <c r="H6" s="20">
        <v>1883</v>
      </c>
      <c r="I6" s="20">
        <v>1664</v>
      </c>
      <c r="J6" s="20">
        <v>415</v>
      </c>
      <c r="K6" s="20">
        <v>1686</v>
      </c>
      <c r="L6" s="20">
        <v>666</v>
      </c>
      <c r="M6" s="20">
        <v>890</v>
      </c>
      <c r="N6" s="20">
        <v>1022</v>
      </c>
      <c r="O6" s="20">
        <v>1664</v>
      </c>
      <c r="P6" s="20">
        <v>1475</v>
      </c>
      <c r="Q6" s="20">
        <v>1803</v>
      </c>
      <c r="R6" s="21">
        <v>1695</v>
      </c>
      <c r="S6" s="22">
        <f>SUM(E6:R6)</f>
        <v>18498</v>
      </c>
    </row>
    <row r="7" spans="2:27" s="4" customFormat="1" ht="29.1" customHeight="1" thickTop="1" thickBot="1">
      <c r="B7" s="23"/>
      <c r="C7" s="271" t="s">
        <v>25</v>
      </c>
      <c r="D7" s="271"/>
      <c r="E7" s="24">
        <f>'[1]Stan i struktura XI 19'!E6</f>
        <v>1270</v>
      </c>
      <c r="F7" s="25">
        <f>'[1]Stan i struktura XI 19'!F6</f>
        <v>889</v>
      </c>
      <c r="G7" s="25">
        <f>'[1]Stan i struktura XI 19'!G6</f>
        <v>1362</v>
      </c>
      <c r="H7" s="25">
        <f>'[1]Stan i struktura XI 19'!H6</f>
        <v>1828</v>
      </c>
      <c r="I7" s="25">
        <f>'[1]Stan i struktura XI 19'!I6</f>
        <v>1656</v>
      </c>
      <c r="J7" s="25">
        <f>'[1]Stan i struktura XI 19'!J6</f>
        <v>399</v>
      </c>
      <c r="K7" s="25">
        <f>'[1]Stan i struktura XI 19'!K6</f>
        <v>1603</v>
      </c>
      <c r="L7" s="25">
        <f>'[1]Stan i struktura XI 19'!L6</f>
        <v>632</v>
      </c>
      <c r="M7" s="25">
        <f>'[1]Stan i struktura XI 19'!M6</f>
        <v>877</v>
      </c>
      <c r="N7" s="25">
        <f>'[1]Stan i struktura XI 19'!N6</f>
        <v>957</v>
      </c>
      <c r="O7" s="25">
        <f>'[1]Stan i struktura XI 19'!O6</f>
        <v>1679</v>
      </c>
      <c r="P7" s="25">
        <f>'[1]Stan i struktura XI 19'!P6</f>
        <v>1422</v>
      </c>
      <c r="Q7" s="25">
        <f>'[1]Stan i struktura XI 19'!Q6</f>
        <v>1741</v>
      </c>
      <c r="R7" s="25">
        <f>'[1]Stan i struktura XI 19'!R6</f>
        <v>1599</v>
      </c>
      <c r="S7" s="26">
        <f>'[1]Stan i struktura XI 19'!S6</f>
        <v>17914</v>
      </c>
      <c r="T7" s="27"/>
      <c r="V7" s="28">
        <f>SUM(E7:R7)</f>
        <v>17914</v>
      </c>
    </row>
    <row r="8" spans="2:27" ht="29.1" customHeight="1" thickTop="1" thickBot="1">
      <c r="B8" s="29"/>
      <c r="C8" s="259" t="s">
        <v>26</v>
      </c>
      <c r="D8" s="260"/>
      <c r="E8" s="30">
        <f t="shared" ref="E8:S8" si="0">E6-E7</f>
        <v>26</v>
      </c>
      <c r="F8" s="30">
        <f t="shared" si="0"/>
        <v>58</v>
      </c>
      <c r="G8" s="30">
        <f t="shared" si="0"/>
        <v>30</v>
      </c>
      <c r="H8" s="30">
        <f t="shared" si="0"/>
        <v>55</v>
      </c>
      <c r="I8" s="30">
        <f t="shared" si="0"/>
        <v>8</v>
      </c>
      <c r="J8" s="30">
        <f t="shared" si="0"/>
        <v>16</v>
      </c>
      <c r="K8" s="30">
        <f t="shared" si="0"/>
        <v>83</v>
      </c>
      <c r="L8" s="30">
        <f t="shared" si="0"/>
        <v>34</v>
      </c>
      <c r="M8" s="30">
        <f t="shared" si="0"/>
        <v>13</v>
      </c>
      <c r="N8" s="30">
        <f t="shared" si="0"/>
        <v>65</v>
      </c>
      <c r="O8" s="30">
        <f t="shared" si="0"/>
        <v>-15</v>
      </c>
      <c r="P8" s="30">
        <f t="shared" si="0"/>
        <v>53</v>
      </c>
      <c r="Q8" s="30">
        <f t="shared" si="0"/>
        <v>62</v>
      </c>
      <c r="R8" s="31">
        <f t="shared" si="0"/>
        <v>96</v>
      </c>
      <c r="S8" s="32">
        <f t="shared" si="0"/>
        <v>584</v>
      </c>
      <c r="T8" s="33"/>
    </row>
    <row r="9" spans="2:27" ht="29.1" customHeight="1" thickTop="1" thickBot="1">
      <c r="B9" s="34"/>
      <c r="C9" s="277" t="s">
        <v>27</v>
      </c>
      <c r="D9" s="278"/>
      <c r="E9" s="35">
        <f t="shared" ref="E9:S9" si="1">E6/E7*100</f>
        <v>102.04724409448819</v>
      </c>
      <c r="F9" s="35">
        <f t="shared" si="1"/>
        <v>106.52418447694039</v>
      </c>
      <c r="G9" s="35">
        <f t="shared" si="1"/>
        <v>102.20264317180616</v>
      </c>
      <c r="H9" s="35">
        <f t="shared" si="1"/>
        <v>103.00875273522976</v>
      </c>
      <c r="I9" s="35">
        <f t="shared" si="1"/>
        <v>100.48309178743962</v>
      </c>
      <c r="J9" s="35">
        <f t="shared" si="1"/>
        <v>104.01002506265664</v>
      </c>
      <c r="K9" s="35">
        <f t="shared" si="1"/>
        <v>105.17779164067373</v>
      </c>
      <c r="L9" s="35">
        <f t="shared" si="1"/>
        <v>105.37974683544304</v>
      </c>
      <c r="M9" s="35">
        <f t="shared" si="1"/>
        <v>101.4823261117446</v>
      </c>
      <c r="N9" s="35">
        <f t="shared" si="1"/>
        <v>106.79205851619645</v>
      </c>
      <c r="O9" s="35">
        <f t="shared" si="1"/>
        <v>99.106611078022638</v>
      </c>
      <c r="P9" s="35">
        <f t="shared" si="1"/>
        <v>103.72714486638537</v>
      </c>
      <c r="Q9" s="35">
        <f t="shared" si="1"/>
        <v>103.56117174037908</v>
      </c>
      <c r="R9" s="36">
        <f t="shared" si="1"/>
        <v>106.00375234521576</v>
      </c>
      <c r="S9" s="37">
        <f t="shared" si="1"/>
        <v>103.26002009601429</v>
      </c>
      <c r="T9" s="33"/>
      <c r="AA9" s="38"/>
    </row>
    <row r="10" spans="2:27" s="4" customFormat="1" ht="29.1" customHeight="1" thickTop="1" thickBot="1">
      <c r="B10" s="39" t="s">
        <v>28</v>
      </c>
      <c r="C10" s="279" t="s">
        <v>29</v>
      </c>
      <c r="D10" s="280"/>
      <c r="E10" s="40">
        <v>373</v>
      </c>
      <c r="F10" s="41">
        <v>199</v>
      </c>
      <c r="G10" s="42">
        <v>202</v>
      </c>
      <c r="H10" s="42">
        <v>348</v>
      </c>
      <c r="I10" s="42">
        <v>384</v>
      </c>
      <c r="J10" s="42">
        <v>100</v>
      </c>
      <c r="K10" s="42">
        <v>346</v>
      </c>
      <c r="L10" s="42">
        <v>112</v>
      </c>
      <c r="M10" s="43">
        <v>260</v>
      </c>
      <c r="N10" s="43">
        <v>178</v>
      </c>
      <c r="O10" s="43">
        <v>370</v>
      </c>
      <c r="P10" s="43">
        <v>275</v>
      </c>
      <c r="Q10" s="43">
        <v>274</v>
      </c>
      <c r="R10" s="43">
        <v>298</v>
      </c>
      <c r="S10" s="44">
        <f>SUM(E10:R10)</f>
        <v>3719</v>
      </c>
      <c r="T10" s="27"/>
    </row>
    <row r="11" spans="2:27" ht="29.1" customHeight="1" thickTop="1" thickBot="1">
      <c r="B11" s="45"/>
      <c r="C11" s="259" t="s">
        <v>30</v>
      </c>
      <c r="D11" s="260"/>
      <c r="E11" s="46">
        <f t="shared" ref="E11:S11" si="2">E76/E10*100</f>
        <v>15.549597855227882</v>
      </c>
      <c r="F11" s="46">
        <f t="shared" si="2"/>
        <v>11.055276381909549</v>
      </c>
      <c r="G11" s="46">
        <f t="shared" si="2"/>
        <v>13.366336633663368</v>
      </c>
      <c r="H11" s="46">
        <f t="shared" si="2"/>
        <v>9.4827586206896548</v>
      </c>
      <c r="I11" s="46">
        <f t="shared" si="2"/>
        <v>8.3333333333333321</v>
      </c>
      <c r="J11" s="46">
        <f t="shared" si="2"/>
        <v>11</v>
      </c>
      <c r="K11" s="46">
        <f t="shared" si="2"/>
        <v>9.5375722543352595</v>
      </c>
      <c r="L11" s="46">
        <f t="shared" si="2"/>
        <v>16.964285714285715</v>
      </c>
      <c r="M11" s="46">
        <f t="shared" si="2"/>
        <v>15</v>
      </c>
      <c r="N11" s="46">
        <f t="shared" si="2"/>
        <v>10.112359550561797</v>
      </c>
      <c r="O11" s="46">
        <f t="shared" si="2"/>
        <v>12.972972972972974</v>
      </c>
      <c r="P11" s="46">
        <f t="shared" si="2"/>
        <v>13.454545454545455</v>
      </c>
      <c r="Q11" s="46">
        <f t="shared" si="2"/>
        <v>14.233576642335766</v>
      </c>
      <c r="R11" s="47">
        <f t="shared" si="2"/>
        <v>14.093959731543624</v>
      </c>
      <c r="S11" s="48">
        <f t="shared" si="2"/>
        <v>12.315138478085506</v>
      </c>
      <c r="T11" s="33"/>
    </row>
    <row r="12" spans="2:27" ht="29.1" customHeight="1" thickTop="1" thickBot="1">
      <c r="B12" s="49" t="s">
        <v>31</v>
      </c>
      <c r="C12" s="281" t="s">
        <v>32</v>
      </c>
      <c r="D12" s="282"/>
      <c r="E12" s="40">
        <v>347</v>
      </c>
      <c r="F12" s="42">
        <v>141</v>
      </c>
      <c r="G12" s="42">
        <v>172</v>
      </c>
      <c r="H12" s="42">
        <v>293</v>
      </c>
      <c r="I12" s="42">
        <v>376</v>
      </c>
      <c r="J12" s="42">
        <v>84</v>
      </c>
      <c r="K12" s="42">
        <v>263</v>
      </c>
      <c r="L12" s="42">
        <v>78</v>
      </c>
      <c r="M12" s="43">
        <v>247</v>
      </c>
      <c r="N12" s="43">
        <v>113</v>
      </c>
      <c r="O12" s="43">
        <v>385</v>
      </c>
      <c r="P12" s="43">
        <v>222</v>
      </c>
      <c r="Q12" s="43">
        <v>212</v>
      </c>
      <c r="R12" s="43">
        <v>202</v>
      </c>
      <c r="S12" s="44">
        <f>SUM(E12:R12)</f>
        <v>3135</v>
      </c>
      <c r="T12" s="33"/>
    </row>
    <row r="13" spans="2:27" ht="29.1" customHeight="1" thickTop="1" thickBot="1">
      <c r="B13" s="45" t="s">
        <v>22</v>
      </c>
      <c r="C13" s="283" t="s">
        <v>33</v>
      </c>
      <c r="D13" s="284"/>
      <c r="E13" s="50">
        <v>145</v>
      </c>
      <c r="F13" s="51">
        <v>59</v>
      </c>
      <c r="G13" s="51">
        <v>102</v>
      </c>
      <c r="H13" s="51">
        <v>162</v>
      </c>
      <c r="I13" s="51">
        <v>200</v>
      </c>
      <c r="J13" s="51">
        <v>42</v>
      </c>
      <c r="K13" s="51">
        <v>150</v>
      </c>
      <c r="L13" s="51">
        <v>50</v>
      </c>
      <c r="M13" s="52">
        <v>149</v>
      </c>
      <c r="N13" s="52">
        <v>64</v>
      </c>
      <c r="O13" s="52">
        <v>180</v>
      </c>
      <c r="P13" s="52">
        <v>131</v>
      </c>
      <c r="Q13" s="52">
        <v>110</v>
      </c>
      <c r="R13" s="52">
        <v>74</v>
      </c>
      <c r="S13" s="53">
        <f t="shared" ref="S13:S15" si="3">SUM(E13:R13)</f>
        <v>1618</v>
      </c>
      <c r="T13" s="33"/>
    </row>
    <row r="14" spans="2:27" s="4" customFormat="1" ht="29.1" customHeight="1" thickTop="1" thickBot="1">
      <c r="B14" s="18" t="s">
        <v>22</v>
      </c>
      <c r="C14" s="285" t="s">
        <v>34</v>
      </c>
      <c r="D14" s="286"/>
      <c r="E14" s="50">
        <v>117</v>
      </c>
      <c r="F14" s="51">
        <v>42</v>
      </c>
      <c r="G14" s="51">
        <v>94</v>
      </c>
      <c r="H14" s="51">
        <v>144</v>
      </c>
      <c r="I14" s="51">
        <v>173</v>
      </c>
      <c r="J14" s="51">
        <v>37</v>
      </c>
      <c r="K14" s="51">
        <v>131</v>
      </c>
      <c r="L14" s="51">
        <v>44</v>
      </c>
      <c r="M14" s="52">
        <v>139</v>
      </c>
      <c r="N14" s="52">
        <v>54</v>
      </c>
      <c r="O14" s="52">
        <v>153</v>
      </c>
      <c r="P14" s="52">
        <v>121</v>
      </c>
      <c r="Q14" s="52">
        <v>98</v>
      </c>
      <c r="R14" s="52">
        <v>65</v>
      </c>
      <c r="S14" s="53">
        <f t="shared" si="3"/>
        <v>1412</v>
      </c>
      <c r="T14" s="27"/>
    </row>
    <row r="15" spans="2:27" s="4" customFormat="1" ht="29.1" customHeight="1" thickTop="1" thickBot="1">
      <c r="B15" s="54" t="s">
        <v>22</v>
      </c>
      <c r="C15" s="287" t="s">
        <v>35</v>
      </c>
      <c r="D15" s="288"/>
      <c r="E15" s="55">
        <v>116</v>
      </c>
      <c r="F15" s="56">
        <v>38</v>
      </c>
      <c r="G15" s="56">
        <v>35</v>
      </c>
      <c r="H15" s="56">
        <v>85</v>
      </c>
      <c r="I15" s="56">
        <v>99</v>
      </c>
      <c r="J15" s="56">
        <v>20</v>
      </c>
      <c r="K15" s="56">
        <v>61</v>
      </c>
      <c r="L15" s="56">
        <v>14</v>
      </c>
      <c r="M15" s="57">
        <v>55</v>
      </c>
      <c r="N15" s="57">
        <v>24</v>
      </c>
      <c r="O15" s="57">
        <v>112</v>
      </c>
      <c r="P15" s="57">
        <v>53</v>
      </c>
      <c r="Q15" s="57">
        <v>48</v>
      </c>
      <c r="R15" s="57">
        <v>52</v>
      </c>
      <c r="S15" s="53">
        <f t="shared" si="3"/>
        <v>812</v>
      </c>
      <c r="T15" s="27"/>
    </row>
    <row r="16" spans="2:27" ht="29.1" customHeight="1" thickBot="1">
      <c r="B16" s="264" t="s">
        <v>36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89"/>
    </row>
    <row r="17" spans="2:19" ht="29.1" customHeight="1" thickTop="1" thickBot="1">
      <c r="B17" s="290" t="s">
        <v>20</v>
      </c>
      <c r="C17" s="291" t="s">
        <v>37</v>
      </c>
      <c r="D17" s="292"/>
      <c r="E17" s="58">
        <v>749</v>
      </c>
      <c r="F17" s="59">
        <v>606</v>
      </c>
      <c r="G17" s="59">
        <v>838</v>
      </c>
      <c r="H17" s="59">
        <v>1028</v>
      </c>
      <c r="I17" s="59">
        <v>1021</v>
      </c>
      <c r="J17" s="59">
        <v>213</v>
      </c>
      <c r="K17" s="59">
        <v>1010</v>
      </c>
      <c r="L17" s="59">
        <v>344</v>
      </c>
      <c r="M17" s="60">
        <v>508</v>
      </c>
      <c r="N17" s="60">
        <v>631</v>
      </c>
      <c r="O17" s="60">
        <v>938</v>
      </c>
      <c r="P17" s="60">
        <v>874</v>
      </c>
      <c r="Q17" s="60">
        <v>1142</v>
      </c>
      <c r="R17" s="60">
        <v>991</v>
      </c>
      <c r="S17" s="53">
        <f>SUM(E17:R17)</f>
        <v>10893</v>
      </c>
    </row>
    <row r="18" spans="2:19" ht="29.1" customHeight="1" thickTop="1" thickBot="1">
      <c r="B18" s="273"/>
      <c r="C18" s="275" t="s">
        <v>38</v>
      </c>
      <c r="D18" s="276"/>
      <c r="E18" s="61">
        <f t="shared" ref="E18:S18" si="4">E17/E6*100</f>
        <v>57.793209876543209</v>
      </c>
      <c r="F18" s="61">
        <f t="shared" si="4"/>
        <v>63.991552270327347</v>
      </c>
      <c r="G18" s="61">
        <f t="shared" si="4"/>
        <v>60.201149425287362</v>
      </c>
      <c r="H18" s="61">
        <f t="shared" si="4"/>
        <v>54.593733404142327</v>
      </c>
      <c r="I18" s="61">
        <f t="shared" si="4"/>
        <v>61.358173076923073</v>
      </c>
      <c r="J18" s="61">
        <f t="shared" si="4"/>
        <v>51.325301204819276</v>
      </c>
      <c r="K18" s="61">
        <f t="shared" si="4"/>
        <v>59.905100830367729</v>
      </c>
      <c r="L18" s="61">
        <f t="shared" si="4"/>
        <v>51.651651651651655</v>
      </c>
      <c r="M18" s="61">
        <f t="shared" si="4"/>
        <v>57.078651685393254</v>
      </c>
      <c r="N18" s="61">
        <f t="shared" si="4"/>
        <v>61.741682974559687</v>
      </c>
      <c r="O18" s="61">
        <f t="shared" si="4"/>
        <v>56.370192307692314</v>
      </c>
      <c r="P18" s="61">
        <f t="shared" si="4"/>
        <v>59.254237288135592</v>
      </c>
      <c r="Q18" s="61">
        <f t="shared" si="4"/>
        <v>63.338879645036052</v>
      </c>
      <c r="R18" s="62">
        <f t="shared" si="4"/>
        <v>58.466076696165189</v>
      </c>
      <c r="S18" s="63">
        <f t="shared" si="4"/>
        <v>58.887447291599095</v>
      </c>
    </row>
    <row r="19" spans="2:19" ht="29.1" customHeight="1" thickTop="1" thickBot="1">
      <c r="B19" s="272" t="s">
        <v>23</v>
      </c>
      <c r="C19" s="274" t="s">
        <v>39</v>
      </c>
      <c r="D19" s="260"/>
      <c r="E19" s="50">
        <v>0</v>
      </c>
      <c r="F19" s="51">
        <v>671</v>
      </c>
      <c r="G19" s="51">
        <v>734</v>
      </c>
      <c r="H19" s="51">
        <v>1062</v>
      </c>
      <c r="I19" s="51">
        <v>754</v>
      </c>
      <c r="J19" s="51">
        <v>205</v>
      </c>
      <c r="K19" s="51">
        <v>997</v>
      </c>
      <c r="L19" s="51">
        <v>355</v>
      </c>
      <c r="M19" s="52">
        <v>521</v>
      </c>
      <c r="N19" s="52">
        <v>511</v>
      </c>
      <c r="O19" s="52">
        <v>0</v>
      </c>
      <c r="P19" s="52">
        <v>921</v>
      </c>
      <c r="Q19" s="52">
        <v>894</v>
      </c>
      <c r="R19" s="52">
        <v>823</v>
      </c>
      <c r="S19" s="64">
        <f>SUM(E19:R19)</f>
        <v>8448</v>
      </c>
    </row>
    <row r="20" spans="2:19" ht="29.1" customHeight="1" thickTop="1" thickBot="1">
      <c r="B20" s="273"/>
      <c r="C20" s="275" t="s">
        <v>38</v>
      </c>
      <c r="D20" s="276"/>
      <c r="E20" s="61">
        <f t="shared" ref="E20:S20" si="5">E19/E6*100</f>
        <v>0</v>
      </c>
      <c r="F20" s="61">
        <f t="shared" si="5"/>
        <v>70.855332629355857</v>
      </c>
      <c r="G20" s="61">
        <f t="shared" si="5"/>
        <v>52.729885057471257</v>
      </c>
      <c r="H20" s="61">
        <f t="shared" si="5"/>
        <v>56.39936271906533</v>
      </c>
      <c r="I20" s="61">
        <f t="shared" si="5"/>
        <v>45.3125</v>
      </c>
      <c r="J20" s="61">
        <f t="shared" si="5"/>
        <v>49.397590361445779</v>
      </c>
      <c r="K20" s="61">
        <f t="shared" si="5"/>
        <v>59.134045077105583</v>
      </c>
      <c r="L20" s="61">
        <f t="shared" si="5"/>
        <v>53.303303303303309</v>
      </c>
      <c r="M20" s="61">
        <f t="shared" si="5"/>
        <v>58.539325842696634</v>
      </c>
      <c r="N20" s="61">
        <f t="shared" si="5"/>
        <v>50</v>
      </c>
      <c r="O20" s="61">
        <f t="shared" si="5"/>
        <v>0</v>
      </c>
      <c r="P20" s="61">
        <f t="shared" si="5"/>
        <v>62.440677966101696</v>
      </c>
      <c r="Q20" s="61">
        <f t="shared" si="5"/>
        <v>49.584026622296172</v>
      </c>
      <c r="R20" s="62">
        <f t="shared" si="5"/>
        <v>48.554572271386434</v>
      </c>
      <c r="S20" s="63">
        <f t="shared" si="5"/>
        <v>45.669802140771978</v>
      </c>
    </row>
    <row r="21" spans="2:19" s="4" customFormat="1" ht="29.1" customHeight="1" thickTop="1" thickBot="1">
      <c r="B21" s="293" t="s">
        <v>28</v>
      </c>
      <c r="C21" s="294" t="s">
        <v>40</v>
      </c>
      <c r="D21" s="295"/>
      <c r="E21" s="50">
        <v>356</v>
      </c>
      <c r="F21" s="51">
        <v>182</v>
      </c>
      <c r="G21" s="51">
        <v>314</v>
      </c>
      <c r="H21" s="51">
        <v>430</v>
      </c>
      <c r="I21" s="51">
        <v>398</v>
      </c>
      <c r="J21" s="51">
        <v>73</v>
      </c>
      <c r="K21" s="51">
        <v>337</v>
      </c>
      <c r="L21" s="51">
        <v>156</v>
      </c>
      <c r="M21" s="52">
        <v>169</v>
      </c>
      <c r="N21" s="52">
        <v>150</v>
      </c>
      <c r="O21" s="52">
        <v>306</v>
      </c>
      <c r="P21" s="52">
        <v>219</v>
      </c>
      <c r="Q21" s="52">
        <v>394</v>
      </c>
      <c r="R21" s="52">
        <v>235</v>
      </c>
      <c r="S21" s="53">
        <f>SUM(E21:R21)</f>
        <v>3719</v>
      </c>
    </row>
    <row r="22" spans="2:19" ht="29.1" customHeight="1" thickTop="1" thickBot="1">
      <c r="B22" s="273"/>
      <c r="C22" s="275" t="s">
        <v>38</v>
      </c>
      <c r="D22" s="276"/>
      <c r="E22" s="61">
        <f t="shared" ref="E22:S22" si="6">E21/E6*100</f>
        <v>27.469135802469136</v>
      </c>
      <c r="F22" s="61">
        <f t="shared" si="6"/>
        <v>19.218585005279831</v>
      </c>
      <c r="G22" s="61">
        <f t="shared" si="6"/>
        <v>22.557471264367816</v>
      </c>
      <c r="H22" s="61">
        <f t="shared" si="6"/>
        <v>22.835900159320232</v>
      </c>
      <c r="I22" s="61">
        <f t="shared" si="6"/>
        <v>23.918269230769234</v>
      </c>
      <c r="J22" s="61">
        <f t="shared" si="6"/>
        <v>17.590361445783131</v>
      </c>
      <c r="K22" s="61">
        <f t="shared" si="6"/>
        <v>19.988137603795966</v>
      </c>
      <c r="L22" s="61">
        <f t="shared" si="6"/>
        <v>23.423423423423422</v>
      </c>
      <c r="M22" s="61">
        <f t="shared" si="6"/>
        <v>18.988764044943821</v>
      </c>
      <c r="N22" s="61">
        <f t="shared" si="6"/>
        <v>14.677103718199607</v>
      </c>
      <c r="O22" s="61">
        <f t="shared" si="6"/>
        <v>18.389423076923077</v>
      </c>
      <c r="P22" s="61">
        <f t="shared" si="6"/>
        <v>14.847457627118644</v>
      </c>
      <c r="Q22" s="61">
        <f t="shared" si="6"/>
        <v>21.852468108707708</v>
      </c>
      <c r="R22" s="62">
        <f t="shared" si="6"/>
        <v>13.864306784660767</v>
      </c>
      <c r="S22" s="63">
        <f t="shared" si="6"/>
        <v>20.104876202832738</v>
      </c>
    </row>
    <row r="23" spans="2:19" s="4" customFormat="1" ht="29.1" customHeight="1" thickTop="1" thickBot="1">
      <c r="B23" s="293" t="s">
        <v>31</v>
      </c>
      <c r="C23" s="296" t="s">
        <v>41</v>
      </c>
      <c r="D23" s="297"/>
      <c r="E23" s="50">
        <v>59</v>
      </c>
      <c r="F23" s="51">
        <v>55</v>
      </c>
      <c r="G23" s="51">
        <v>72</v>
      </c>
      <c r="H23" s="51">
        <v>112</v>
      </c>
      <c r="I23" s="51">
        <v>67</v>
      </c>
      <c r="J23" s="51">
        <v>14</v>
      </c>
      <c r="K23" s="51">
        <v>61</v>
      </c>
      <c r="L23" s="51">
        <v>54</v>
      </c>
      <c r="M23" s="52">
        <v>73</v>
      </c>
      <c r="N23" s="52">
        <v>35</v>
      </c>
      <c r="O23" s="52">
        <v>68</v>
      </c>
      <c r="P23" s="52">
        <v>35</v>
      </c>
      <c r="Q23" s="52">
        <v>91</v>
      </c>
      <c r="R23" s="52">
        <v>61</v>
      </c>
      <c r="S23" s="53">
        <f>SUM(E23:R23)</f>
        <v>857</v>
      </c>
    </row>
    <row r="24" spans="2:19" ht="29.1" customHeight="1" thickTop="1" thickBot="1">
      <c r="B24" s="273"/>
      <c r="C24" s="275" t="s">
        <v>38</v>
      </c>
      <c r="D24" s="276"/>
      <c r="E24" s="61">
        <f t="shared" ref="E24:S24" si="7">E23/E6*100</f>
        <v>4.5524691358024691</v>
      </c>
      <c r="F24" s="61">
        <f t="shared" si="7"/>
        <v>5.8078141499472018</v>
      </c>
      <c r="G24" s="61">
        <f t="shared" si="7"/>
        <v>5.1724137931034484</v>
      </c>
      <c r="H24" s="61">
        <f t="shared" si="7"/>
        <v>5.9479553903345721</v>
      </c>
      <c r="I24" s="61">
        <f t="shared" si="7"/>
        <v>4.0264423076923084</v>
      </c>
      <c r="J24" s="61">
        <f t="shared" si="7"/>
        <v>3.3734939759036147</v>
      </c>
      <c r="K24" s="61">
        <f t="shared" si="7"/>
        <v>3.6180308422301306</v>
      </c>
      <c r="L24" s="61">
        <f t="shared" si="7"/>
        <v>8.1081081081081088</v>
      </c>
      <c r="M24" s="61">
        <f t="shared" si="7"/>
        <v>8.2022471910112351</v>
      </c>
      <c r="N24" s="61">
        <f t="shared" si="7"/>
        <v>3.4246575342465753</v>
      </c>
      <c r="O24" s="61">
        <f t="shared" si="7"/>
        <v>4.0865384615384617</v>
      </c>
      <c r="P24" s="61">
        <f t="shared" si="7"/>
        <v>2.3728813559322033</v>
      </c>
      <c r="Q24" s="61">
        <f t="shared" si="7"/>
        <v>5.0471436494731003</v>
      </c>
      <c r="R24" s="62">
        <f t="shared" si="7"/>
        <v>3.5988200589970503</v>
      </c>
      <c r="S24" s="63">
        <f t="shared" si="7"/>
        <v>4.6329332900854148</v>
      </c>
    </row>
    <row r="25" spans="2:19" s="4" customFormat="1" ht="29.1" customHeight="1" thickTop="1" thickBot="1">
      <c r="B25" s="293" t="s">
        <v>42</v>
      </c>
      <c r="C25" s="294" t="s">
        <v>43</v>
      </c>
      <c r="D25" s="295"/>
      <c r="E25" s="65">
        <v>26</v>
      </c>
      <c r="F25" s="52">
        <v>40</v>
      </c>
      <c r="G25" s="52">
        <v>40</v>
      </c>
      <c r="H25" s="52">
        <v>57</v>
      </c>
      <c r="I25" s="52">
        <v>48</v>
      </c>
      <c r="J25" s="52">
        <v>7</v>
      </c>
      <c r="K25" s="52">
        <v>58</v>
      </c>
      <c r="L25" s="52">
        <v>17</v>
      </c>
      <c r="M25" s="52">
        <v>33</v>
      </c>
      <c r="N25" s="52">
        <v>45</v>
      </c>
      <c r="O25" s="52">
        <v>55</v>
      </c>
      <c r="P25" s="52">
        <v>49</v>
      </c>
      <c r="Q25" s="52">
        <v>44</v>
      </c>
      <c r="R25" s="52">
        <v>69</v>
      </c>
      <c r="S25" s="53">
        <f>SUM(E25:R25)</f>
        <v>588</v>
      </c>
    </row>
    <row r="26" spans="2:19" ht="29.1" customHeight="1" thickTop="1" thickBot="1">
      <c r="B26" s="273"/>
      <c r="C26" s="275" t="s">
        <v>38</v>
      </c>
      <c r="D26" s="276"/>
      <c r="E26" s="61">
        <f t="shared" ref="E26:S26" si="8">E25/E6*100</f>
        <v>2.0061728395061729</v>
      </c>
      <c r="F26" s="61">
        <f t="shared" si="8"/>
        <v>4.2238648363252373</v>
      </c>
      <c r="G26" s="61">
        <f t="shared" si="8"/>
        <v>2.8735632183908044</v>
      </c>
      <c r="H26" s="61">
        <f t="shared" si="8"/>
        <v>3.0270844397238448</v>
      </c>
      <c r="I26" s="61">
        <f t="shared" si="8"/>
        <v>2.8846153846153846</v>
      </c>
      <c r="J26" s="61">
        <f t="shared" si="8"/>
        <v>1.6867469879518073</v>
      </c>
      <c r="K26" s="61">
        <f t="shared" si="8"/>
        <v>3.4400948991696323</v>
      </c>
      <c r="L26" s="61">
        <f t="shared" si="8"/>
        <v>2.5525525525525525</v>
      </c>
      <c r="M26" s="61">
        <f t="shared" si="8"/>
        <v>3.707865168539326</v>
      </c>
      <c r="N26" s="61">
        <f t="shared" si="8"/>
        <v>4.4031311154598827</v>
      </c>
      <c r="O26" s="61">
        <f t="shared" si="8"/>
        <v>3.3052884615384617</v>
      </c>
      <c r="P26" s="61">
        <f t="shared" si="8"/>
        <v>3.3220338983050843</v>
      </c>
      <c r="Q26" s="61">
        <f t="shared" si="8"/>
        <v>2.4403771491957849</v>
      </c>
      <c r="R26" s="62">
        <f t="shared" si="8"/>
        <v>4.0707964601769913</v>
      </c>
      <c r="S26" s="63">
        <f t="shared" si="8"/>
        <v>3.1787220240025951</v>
      </c>
    </row>
    <row r="27" spans="2:19" ht="29.1" customHeight="1" thickTop="1" thickBot="1">
      <c r="B27" s="293" t="s">
        <v>44</v>
      </c>
      <c r="C27" s="299" t="s">
        <v>45</v>
      </c>
      <c r="D27" s="300"/>
      <c r="E27" s="65">
        <v>199</v>
      </c>
      <c r="F27" s="52">
        <v>165</v>
      </c>
      <c r="G27" s="52">
        <v>237</v>
      </c>
      <c r="H27" s="52">
        <v>314</v>
      </c>
      <c r="I27" s="52">
        <v>328</v>
      </c>
      <c r="J27" s="52">
        <v>53</v>
      </c>
      <c r="K27" s="52">
        <v>320</v>
      </c>
      <c r="L27" s="52">
        <v>76</v>
      </c>
      <c r="M27" s="52">
        <v>194</v>
      </c>
      <c r="N27" s="52">
        <v>129</v>
      </c>
      <c r="O27" s="52">
        <v>266</v>
      </c>
      <c r="P27" s="52">
        <v>317</v>
      </c>
      <c r="Q27" s="52">
        <v>252</v>
      </c>
      <c r="R27" s="52">
        <v>311</v>
      </c>
      <c r="S27" s="53">
        <f>SUM(E27:R27)</f>
        <v>3161</v>
      </c>
    </row>
    <row r="28" spans="2:19" ht="29.1" customHeight="1" thickTop="1" thickBot="1">
      <c r="B28" s="298"/>
      <c r="C28" s="275" t="s">
        <v>38</v>
      </c>
      <c r="D28" s="276"/>
      <c r="E28" s="61">
        <f>E27/E6*100</f>
        <v>15.354938271604937</v>
      </c>
      <c r="F28" s="61">
        <f t="shared" ref="F28:S28" si="9">F27/F6*100</f>
        <v>17.423442449841605</v>
      </c>
      <c r="G28" s="61">
        <f t="shared" si="9"/>
        <v>17.025862068965516</v>
      </c>
      <c r="H28" s="61">
        <f t="shared" si="9"/>
        <v>16.675517790759425</v>
      </c>
      <c r="I28" s="61">
        <f t="shared" si="9"/>
        <v>19.71153846153846</v>
      </c>
      <c r="J28" s="61">
        <f t="shared" si="9"/>
        <v>12.771084337349398</v>
      </c>
      <c r="K28" s="61">
        <f t="shared" si="9"/>
        <v>18.979833926453143</v>
      </c>
      <c r="L28" s="61">
        <f t="shared" si="9"/>
        <v>11.411411411411411</v>
      </c>
      <c r="M28" s="61">
        <f t="shared" si="9"/>
        <v>21.797752808988761</v>
      </c>
      <c r="N28" s="61">
        <f t="shared" si="9"/>
        <v>12.622309197651663</v>
      </c>
      <c r="O28" s="61">
        <f t="shared" si="9"/>
        <v>15.985576923076922</v>
      </c>
      <c r="P28" s="61">
        <f t="shared" si="9"/>
        <v>21.491525423728813</v>
      </c>
      <c r="Q28" s="61">
        <f t="shared" si="9"/>
        <v>13.976705490848584</v>
      </c>
      <c r="R28" s="61">
        <f t="shared" si="9"/>
        <v>18.348082595870206</v>
      </c>
      <c r="S28" s="61">
        <f t="shared" si="9"/>
        <v>17.088333873932317</v>
      </c>
    </row>
    <row r="29" spans="2:19" ht="29.1" customHeight="1" thickBot="1">
      <c r="B29" s="264" t="s">
        <v>46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301"/>
    </row>
    <row r="30" spans="2:19" ht="29.1" customHeight="1" thickTop="1" thickBot="1">
      <c r="B30" s="272" t="s">
        <v>20</v>
      </c>
      <c r="C30" s="274" t="s">
        <v>47</v>
      </c>
      <c r="D30" s="260"/>
      <c r="E30" s="50">
        <v>301</v>
      </c>
      <c r="F30" s="51">
        <v>268</v>
      </c>
      <c r="G30" s="51">
        <v>384</v>
      </c>
      <c r="H30" s="51">
        <v>485</v>
      </c>
      <c r="I30" s="51">
        <v>401</v>
      </c>
      <c r="J30" s="51">
        <v>84</v>
      </c>
      <c r="K30" s="51">
        <v>448</v>
      </c>
      <c r="L30" s="51">
        <v>170</v>
      </c>
      <c r="M30" s="52">
        <v>234</v>
      </c>
      <c r="N30" s="52">
        <v>297</v>
      </c>
      <c r="O30" s="52">
        <v>334</v>
      </c>
      <c r="P30" s="52">
        <v>418</v>
      </c>
      <c r="Q30" s="52">
        <v>407</v>
      </c>
      <c r="R30" s="52">
        <v>457</v>
      </c>
      <c r="S30" s="53">
        <f>SUM(E30:R30)</f>
        <v>4688</v>
      </c>
    </row>
    <row r="31" spans="2:19" ht="29.1" customHeight="1" thickTop="1" thickBot="1">
      <c r="B31" s="273"/>
      <c r="C31" s="275" t="s">
        <v>38</v>
      </c>
      <c r="D31" s="276"/>
      <c r="E31" s="61">
        <f t="shared" ref="E31:S31" si="10">E30/E6*100</f>
        <v>23.22530864197531</v>
      </c>
      <c r="F31" s="61">
        <f t="shared" si="10"/>
        <v>28.299894403379096</v>
      </c>
      <c r="G31" s="61">
        <f t="shared" si="10"/>
        <v>27.586206896551722</v>
      </c>
      <c r="H31" s="61">
        <f t="shared" si="10"/>
        <v>25.756771109930959</v>
      </c>
      <c r="I31" s="61">
        <f t="shared" si="10"/>
        <v>24.098557692307693</v>
      </c>
      <c r="J31" s="61">
        <f t="shared" si="10"/>
        <v>20.240963855421686</v>
      </c>
      <c r="K31" s="61">
        <f t="shared" si="10"/>
        <v>26.571767497034397</v>
      </c>
      <c r="L31" s="61">
        <f t="shared" si="10"/>
        <v>25.525525525525527</v>
      </c>
      <c r="M31" s="61">
        <f t="shared" si="10"/>
        <v>26.292134831460672</v>
      </c>
      <c r="N31" s="61">
        <f t="shared" si="10"/>
        <v>29.060665362035227</v>
      </c>
      <c r="O31" s="61">
        <f t="shared" si="10"/>
        <v>20.072115384615387</v>
      </c>
      <c r="P31" s="61">
        <f t="shared" si="10"/>
        <v>28.338983050847453</v>
      </c>
      <c r="Q31" s="61">
        <f t="shared" si="10"/>
        <v>22.573488630061007</v>
      </c>
      <c r="R31" s="62">
        <f t="shared" si="10"/>
        <v>26.961651917404129</v>
      </c>
      <c r="S31" s="63">
        <f t="shared" si="10"/>
        <v>25.343280354632935</v>
      </c>
    </row>
    <row r="32" spans="2:19" ht="29.1" customHeight="1" thickTop="1" thickBot="1">
      <c r="B32" s="293" t="s">
        <v>23</v>
      </c>
      <c r="C32" s="294" t="s">
        <v>48</v>
      </c>
      <c r="D32" s="295"/>
      <c r="E32" s="50">
        <v>379</v>
      </c>
      <c r="F32" s="51">
        <v>265</v>
      </c>
      <c r="G32" s="51">
        <v>389</v>
      </c>
      <c r="H32" s="51">
        <v>514</v>
      </c>
      <c r="I32" s="51">
        <v>487</v>
      </c>
      <c r="J32" s="51">
        <v>151</v>
      </c>
      <c r="K32" s="51">
        <v>473</v>
      </c>
      <c r="L32" s="51">
        <v>221</v>
      </c>
      <c r="M32" s="52">
        <v>255</v>
      </c>
      <c r="N32" s="52">
        <v>283</v>
      </c>
      <c r="O32" s="52">
        <v>467</v>
      </c>
      <c r="P32" s="52">
        <v>405</v>
      </c>
      <c r="Q32" s="52">
        <v>505</v>
      </c>
      <c r="R32" s="52">
        <v>482</v>
      </c>
      <c r="S32" s="53">
        <f>SUM(E32:R32)</f>
        <v>5276</v>
      </c>
    </row>
    <row r="33" spans="2:22" ht="29.1" customHeight="1" thickTop="1" thickBot="1">
      <c r="B33" s="273"/>
      <c r="C33" s="275" t="s">
        <v>38</v>
      </c>
      <c r="D33" s="276"/>
      <c r="E33" s="61">
        <f t="shared" ref="E33:S33" si="11">E32/E6*100</f>
        <v>29.243827160493829</v>
      </c>
      <c r="F33" s="61">
        <f t="shared" si="11"/>
        <v>27.983104540654697</v>
      </c>
      <c r="G33" s="61">
        <f t="shared" si="11"/>
        <v>27.945402298850574</v>
      </c>
      <c r="H33" s="61">
        <f t="shared" si="11"/>
        <v>27.296866702071164</v>
      </c>
      <c r="I33" s="61">
        <f t="shared" si="11"/>
        <v>29.266826923076923</v>
      </c>
      <c r="J33" s="61">
        <f t="shared" si="11"/>
        <v>36.385542168674704</v>
      </c>
      <c r="K33" s="61">
        <f t="shared" si="11"/>
        <v>28.054567022538553</v>
      </c>
      <c r="L33" s="61">
        <f t="shared" si="11"/>
        <v>33.183183183183182</v>
      </c>
      <c r="M33" s="61">
        <f t="shared" si="11"/>
        <v>28.651685393258425</v>
      </c>
      <c r="N33" s="61">
        <f t="shared" si="11"/>
        <v>27.690802348336597</v>
      </c>
      <c r="O33" s="61">
        <f t="shared" si="11"/>
        <v>28.064903846153843</v>
      </c>
      <c r="P33" s="61">
        <f t="shared" si="11"/>
        <v>27.457627118644069</v>
      </c>
      <c r="Q33" s="61">
        <f t="shared" si="11"/>
        <v>28.008874098724345</v>
      </c>
      <c r="R33" s="62">
        <f t="shared" si="11"/>
        <v>28.436578171091448</v>
      </c>
      <c r="S33" s="63">
        <f t="shared" si="11"/>
        <v>28.522002378635531</v>
      </c>
    </row>
    <row r="34" spans="2:22" ht="29.1" customHeight="1" thickTop="1" thickBot="1">
      <c r="B34" s="293" t="s">
        <v>28</v>
      </c>
      <c r="C34" s="294" t="s">
        <v>49</v>
      </c>
      <c r="D34" s="295"/>
      <c r="E34" s="50">
        <v>288</v>
      </c>
      <c r="F34" s="51">
        <v>333</v>
      </c>
      <c r="G34" s="51">
        <v>679</v>
      </c>
      <c r="H34" s="51">
        <v>877</v>
      </c>
      <c r="I34" s="51">
        <v>767</v>
      </c>
      <c r="J34" s="51">
        <v>139</v>
      </c>
      <c r="K34" s="51">
        <v>750</v>
      </c>
      <c r="L34" s="51">
        <v>272</v>
      </c>
      <c r="M34" s="52">
        <v>331</v>
      </c>
      <c r="N34" s="52">
        <v>504</v>
      </c>
      <c r="O34" s="52">
        <v>614</v>
      </c>
      <c r="P34" s="52">
        <v>626</v>
      </c>
      <c r="Q34" s="52">
        <v>772</v>
      </c>
      <c r="R34" s="52">
        <v>822</v>
      </c>
      <c r="S34" s="53">
        <f>SUM(E34:R34)</f>
        <v>7774</v>
      </c>
    </row>
    <row r="35" spans="2:22" ht="29.1" customHeight="1" thickTop="1" thickBot="1">
      <c r="B35" s="273"/>
      <c r="C35" s="275" t="s">
        <v>38</v>
      </c>
      <c r="D35" s="276"/>
      <c r="E35" s="61">
        <f t="shared" ref="E35:S35" si="12">E34/E6*100</f>
        <v>22.222222222222221</v>
      </c>
      <c r="F35" s="61">
        <f t="shared" si="12"/>
        <v>35.163674762407602</v>
      </c>
      <c r="G35" s="61">
        <f t="shared" si="12"/>
        <v>48.778735632183903</v>
      </c>
      <c r="H35" s="61">
        <f t="shared" si="12"/>
        <v>46.574614976101962</v>
      </c>
      <c r="I35" s="61">
        <f t="shared" si="12"/>
        <v>46.09375</v>
      </c>
      <c r="J35" s="61">
        <f t="shared" si="12"/>
        <v>33.493975903614462</v>
      </c>
      <c r="K35" s="61">
        <f t="shared" si="12"/>
        <v>44.483985765124558</v>
      </c>
      <c r="L35" s="61">
        <f t="shared" si="12"/>
        <v>40.840840840840841</v>
      </c>
      <c r="M35" s="61">
        <f t="shared" si="12"/>
        <v>37.19101123595506</v>
      </c>
      <c r="N35" s="61">
        <f t="shared" si="12"/>
        <v>49.315068493150683</v>
      </c>
      <c r="O35" s="61">
        <f t="shared" si="12"/>
        <v>36.899038461538467</v>
      </c>
      <c r="P35" s="61">
        <f t="shared" si="12"/>
        <v>42.440677966101696</v>
      </c>
      <c r="Q35" s="61">
        <f t="shared" si="12"/>
        <v>42.817526344980585</v>
      </c>
      <c r="R35" s="62">
        <f t="shared" si="12"/>
        <v>48.495575221238937</v>
      </c>
      <c r="S35" s="63">
        <f t="shared" si="12"/>
        <v>42.026164990809818</v>
      </c>
    </row>
    <row r="36" spans="2:22" ht="29.1" customHeight="1" thickTop="1" thickBot="1">
      <c r="B36" s="293" t="s">
        <v>31</v>
      </c>
      <c r="C36" s="299" t="s">
        <v>50</v>
      </c>
      <c r="D36" s="300"/>
      <c r="E36" s="65">
        <v>235</v>
      </c>
      <c r="F36" s="52">
        <v>223</v>
      </c>
      <c r="G36" s="52">
        <v>384</v>
      </c>
      <c r="H36" s="52">
        <v>259</v>
      </c>
      <c r="I36" s="52">
        <v>446</v>
      </c>
      <c r="J36" s="52">
        <v>62</v>
      </c>
      <c r="K36" s="52">
        <v>371</v>
      </c>
      <c r="L36" s="52">
        <v>129</v>
      </c>
      <c r="M36" s="52">
        <v>154</v>
      </c>
      <c r="N36" s="52">
        <v>148</v>
      </c>
      <c r="O36" s="52">
        <v>250</v>
      </c>
      <c r="P36" s="52">
        <v>330</v>
      </c>
      <c r="Q36" s="52">
        <v>484</v>
      </c>
      <c r="R36" s="52">
        <v>339</v>
      </c>
      <c r="S36" s="53">
        <f>SUM(E36:R36)</f>
        <v>3814</v>
      </c>
    </row>
    <row r="37" spans="2:22" ht="29.1" customHeight="1" thickTop="1" thickBot="1">
      <c r="B37" s="298"/>
      <c r="C37" s="275" t="s">
        <v>38</v>
      </c>
      <c r="D37" s="276"/>
      <c r="E37" s="61">
        <f t="shared" ref="E37:S37" si="13">E36/E6*100</f>
        <v>18.132716049382715</v>
      </c>
      <c r="F37" s="61">
        <f t="shared" si="13"/>
        <v>23.548046462513199</v>
      </c>
      <c r="G37" s="61">
        <f t="shared" si="13"/>
        <v>27.586206896551722</v>
      </c>
      <c r="H37" s="61">
        <f t="shared" si="13"/>
        <v>13.754646840148698</v>
      </c>
      <c r="I37" s="61">
        <f t="shared" si="13"/>
        <v>26.802884615384613</v>
      </c>
      <c r="J37" s="61">
        <f t="shared" si="13"/>
        <v>14.939759036144579</v>
      </c>
      <c r="K37" s="61">
        <f t="shared" si="13"/>
        <v>22.004744958481616</v>
      </c>
      <c r="L37" s="61">
        <f t="shared" si="13"/>
        <v>19.36936936936937</v>
      </c>
      <c r="M37" s="61">
        <f t="shared" si="13"/>
        <v>17.303370786516854</v>
      </c>
      <c r="N37" s="61">
        <f t="shared" si="13"/>
        <v>14.481409001956946</v>
      </c>
      <c r="O37" s="61">
        <f t="shared" si="13"/>
        <v>15.024038461538462</v>
      </c>
      <c r="P37" s="61">
        <f t="shared" si="13"/>
        <v>22.372881355932204</v>
      </c>
      <c r="Q37" s="61">
        <f t="shared" si="13"/>
        <v>26.84414864115363</v>
      </c>
      <c r="R37" s="62">
        <f t="shared" si="13"/>
        <v>20</v>
      </c>
      <c r="S37" s="63">
        <f t="shared" si="13"/>
        <v>20.618445237322955</v>
      </c>
    </row>
    <row r="38" spans="2:22" s="66" customFormat="1" ht="29.1" customHeight="1" thickTop="1" thickBot="1">
      <c r="B38" s="272" t="s">
        <v>42</v>
      </c>
      <c r="C38" s="305" t="s">
        <v>51</v>
      </c>
      <c r="D38" s="306"/>
      <c r="E38" s="65">
        <v>173</v>
      </c>
      <c r="F38" s="52">
        <v>101</v>
      </c>
      <c r="G38" s="52">
        <v>129</v>
      </c>
      <c r="H38" s="52">
        <v>100</v>
      </c>
      <c r="I38" s="52">
        <v>211</v>
      </c>
      <c r="J38" s="52">
        <v>40</v>
      </c>
      <c r="K38" s="52">
        <v>175</v>
      </c>
      <c r="L38" s="52">
        <v>68</v>
      </c>
      <c r="M38" s="52">
        <v>106</v>
      </c>
      <c r="N38" s="52">
        <v>70</v>
      </c>
      <c r="O38" s="52">
        <v>181</v>
      </c>
      <c r="P38" s="52">
        <v>122</v>
      </c>
      <c r="Q38" s="52">
        <v>172</v>
      </c>
      <c r="R38" s="52">
        <v>146</v>
      </c>
      <c r="S38" s="53">
        <f>SUM(E38:R38)</f>
        <v>1794</v>
      </c>
    </row>
    <row r="39" spans="2:22" s="4" customFormat="1" ht="29.1" customHeight="1" thickTop="1" thickBot="1">
      <c r="B39" s="304"/>
      <c r="C39" s="307" t="s">
        <v>38</v>
      </c>
      <c r="D39" s="308"/>
      <c r="E39" s="67">
        <f t="shared" ref="E39:S39" si="14">E38/E6*100</f>
        <v>13.348765432098766</v>
      </c>
      <c r="F39" s="68">
        <f t="shared" si="14"/>
        <v>10.665258711721224</v>
      </c>
      <c r="G39" s="68">
        <f t="shared" si="14"/>
        <v>9.2672413793103452</v>
      </c>
      <c r="H39" s="68">
        <f t="shared" si="14"/>
        <v>5.3106744556558683</v>
      </c>
      <c r="I39" s="68">
        <f t="shared" si="14"/>
        <v>12.680288461538462</v>
      </c>
      <c r="J39" s="68">
        <f t="shared" si="14"/>
        <v>9.6385542168674707</v>
      </c>
      <c r="K39" s="68">
        <f t="shared" si="14"/>
        <v>10.379596678529063</v>
      </c>
      <c r="L39" s="68">
        <f t="shared" si="14"/>
        <v>10.21021021021021</v>
      </c>
      <c r="M39" s="68">
        <f t="shared" si="14"/>
        <v>11.910112359550562</v>
      </c>
      <c r="N39" s="68">
        <f t="shared" si="14"/>
        <v>6.8493150684931505</v>
      </c>
      <c r="O39" s="67">
        <f t="shared" si="14"/>
        <v>10.877403846153847</v>
      </c>
      <c r="P39" s="68">
        <f t="shared" si="14"/>
        <v>8.2711864406779654</v>
      </c>
      <c r="Q39" s="68">
        <f t="shared" si="14"/>
        <v>9.5396561286744319</v>
      </c>
      <c r="R39" s="69">
        <f t="shared" si="14"/>
        <v>8.6135693215339231</v>
      </c>
      <c r="S39" s="63">
        <f t="shared" si="14"/>
        <v>9.6983457671099575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309" t="s">
        <v>52</v>
      </c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64" t="s">
        <v>55</v>
      </c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1"/>
    </row>
    <row r="44" spans="2:22" s="4" customFormat="1" ht="42" customHeight="1" thickTop="1" thickBot="1">
      <c r="B44" s="77" t="s">
        <v>20</v>
      </c>
      <c r="C44" s="302" t="s">
        <v>56</v>
      </c>
      <c r="D44" s="303"/>
      <c r="E44" s="58">
        <v>465</v>
      </c>
      <c r="F44" s="58">
        <v>207</v>
      </c>
      <c r="G44" s="58">
        <v>182</v>
      </c>
      <c r="H44" s="58">
        <v>76</v>
      </c>
      <c r="I44" s="58">
        <v>60</v>
      </c>
      <c r="J44" s="58">
        <v>39</v>
      </c>
      <c r="K44" s="58">
        <v>56</v>
      </c>
      <c r="L44" s="58">
        <v>76</v>
      </c>
      <c r="M44" s="58">
        <v>396</v>
      </c>
      <c r="N44" s="58">
        <v>133</v>
      </c>
      <c r="O44" s="58">
        <v>254</v>
      </c>
      <c r="P44" s="58">
        <v>87</v>
      </c>
      <c r="Q44" s="58">
        <v>85</v>
      </c>
      <c r="R44" s="78">
        <v>95</v>
      </c>
      <c r="S44" s="79">
        <f>SUM(E44:R44)</f>
        <v>2211</v>
      </c>
    </row>
    <row r="45" spans="2:22" s="4" customFormat="1" ht="42" customHeight="1" thickTop="1" thickBot="1">
      <c r="B45" s="80"/>
      <c r="C45" s="312" t="s">
        <v>57</v>
      </c>
      <c r="D45" s="313"/>
      <c r="E45" s="81">
        <v>18</v>
      </c>
      <c r="F45" s="51">
        <v>9</v>
      </c>
      <c r="G45" s="51">
        <v>9</v>
      </c>
      <c r="H45" s="51">
        <v>9</v>
      </c>
      <c r="I45" s="51">
        <v>14</v>
      </c>
      <c r="J45" s="51">
        <v>8</v>
      </c>
      <c r="K45" s="51">
        <v>9</v>
      </c>
      <c r="L45" s="51">
        <v>4</v>
      </c>
      <c r="M45" s="52">
        <v>4</v>
      </c>
      <c r="N45" s="52">
        <v>2</v>
      </c>
      <c r="O45" s="52">
        <v>10</v>
      </c>
      <c r="P45" s="52">
        <v>2</v>
      </c>
      <c r="Q45" s="52">
        <v>11</v>
      </c>
      <c r="R45" s="52">
        <v>9</v>
      </c>
      <c r="S45" s="79">
        <f>SUM(E45:R45)</f>
        <v>118</v>
      </c>
      <c r="V45" s="82"/>
    </row>
    <row r="46" spans="2:22" s="4" customFormat="1" ht="42" customHeight="1" thickTop="1" thickBot="1">
      <c r="B46" s="83" t="s">
        <v>23</v>
      </c>
      <c r="C46" s="314" t="s">
        <v>58</v>
      </c>
      <c r="D46" s="315"/>
      <c r="E46" s="84">
        <f>E44+'[1]Stan i struktura XI 19'!E46</f>
        <v>11601</v>
      </c>
      <c r="F46" s="84">
        <f>F44+'[1]Stan i struktura XI 19'!F46</f>
        <v>2849</v>
      </c>
      <c r="G46" s="84">
        <f>G44+'[1]Stan i struktura XI 19'!G46</f>
        <v>2859</v>
      </c>
      <c r="H46" s="84">
        <f>H44+'[1]Stan i struktura XI 19'!H46</f>
        <v>2400</v>
      </c>
      <c r="I46" s="84">
        <f>I44+'[1]Stan i struktura XI 19'!I46</f>
        <v>2585</v>
      </c>
      <c r="J46" s="84">
        <f>J44+'[1]Stan i struktura XI 19'!J46</f>
        <v>1316</v>
      </c>
      <c r="K46" s="84">
        <f>K44+'[1]Stan i struktura XI 19'!K46</f>
        <v>1618</v>
      </c>
      <c r="L46" s="84">
        <f>L44+'[1]Stan i struktura XI 19'!L46</f>
        <v>1452</v>
      </c>
      <c r="M46" s="84">
        <f>M44+'[1]Stan i struktura XI 19'!M46</f>
        <v>3856</v>
      </c>
      <c r="N46" s="84">
        <f>N44+'[1]Stan i struktura XI 19'!N46</f>
        <v>3179</v>
      </c>
      <c r="O46" s="84">
        <f>O44+'[1]Stan i struktura XI 19'!O46</f>
        <v>5579</v>
      </c>
      <c r="P46" s="84">
        <f>P44+'[1]Stan i struktura XI 19'!P46</f>
        <v>2314</v>
      </c>
      <c r="Q46" s="84">
        <f>Q44+'[1]Stan i struktura XI 19'!Q46</f>
        <v>1972</v>
      </c>
      <c r="R46" s="85">
        <f>R44+'[1]Stan i struktura XI 19'!R46</f>
        <v>3301</v>
      </c>
      <c r="S46" s="86">
        <f>S44+'[1]Stan i struktura XI 19'!S46</f>
        <v>46881</v>
      </c>
      <c r="U46" s="4">
        <f>SUM(E46:R46)</f>
        <v>46881</v>
      </c>
      <c r="V46" s="4">
        <f>SUM(E46:R46)</f>
        <v>46881</v>
      </c>
    </row>
    <row r="47" spans="2:22" s="4" customFormat="1" ht="42" customHeight="1" thickBot="1">
      <c r="B47" s="316" t="s">
        <v>59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1"/>
    </row>
    <row r="48" spans="2:22" s="4" customFormat="1" ht="42" customHeight="1" thickTop="1" thickBot="1">
      <c r="B48" s="318" t="s">
        <v>20</v>
      </c>
      <c r="C48" s="319" t="s">
        <v>60</v>
      </c>
      <c r="D48" s="320"/>
      <c r="E48" s="59">
        <v>1</v>
      </c>
      <c r="F48" s="59">
        <v>0</v>
      </c>
      <c r="G48" s="59">
        <v>1</v>
      </c>
      <c r="H48" s="59">
        <v>0</v>
      </c>
      <c r="I48" s="59">
        <v>9</v>
      </c>
      <c r="J48" s="59">
        <v>0</v>
      </c>
      <c r="K48" s="59">
        <v>1</v>
      </c>
      <c r="L48" s="59">
        <v>2</v>
      </c>
      <c r="M48" s="59">
        <v>0</v>
      </c>
      <c r="N48" s="59">
        <v>2</v>
      </c>
      <c r="O48" s="59">
        <v>1</v>
      </c>
      <c r="P48" s="59">
        <v>0</v>
      </c>
      <c r="Q48" s="59">
        <v>4</v>
      </c>
      <c r="R48" s="60">
        <v>4</v>
      </c>
      <c r="S48" s="87">
        <f>SUM(E48:R48)</f>
        <v>25</v>
      </c>
    </row>
    <row r="49" spans="2:26" ht="42" customHeight="1" thickTop="1" thickBot="1">
      <c r="B49" s="273"/>
      <c r="C49" s="321" t="s">
        <v>61</v>
      </c>
      <c r="D49" s="322"/>
      <c r="E49" s="88">
        <f>E48+'[1]Stan i struktura XI 19'!E49</f>
        <v>76</v>
      </c>
      <c r="F49" s="88">
        <f>F48+'[1]Stan i struktura XI 19'!F49</f>
        <v>57</v>
      </c>
      <c r="G49" s="88">
        <f>G48+'[1]Stan i struktura XI 19'!G49</f>
        <v>91</v>
      </c>
      <c r="H49" s="88">
        <f>H48+'[1]Stan i struktura XI 19'!H49</f>
        <v>63</v>
      </c>
      <c r="I49" s="88">
        <f>I48+'[1]Stan i struktura XI 19'!I49</f>
        <v>75</v>
      </c>
      <c r="J49" s="88">
        <f>J48+'[1]Stan i struktura XI 19'!J49</f>
        <v>16</v>
      </c>
      <c r="K49" s="88">
        <f>K48+'[1]Stan i struktura XI 19'!K49</f>
        <v>74</v>
      </c>
      <c r="L49" s="88">
        <f>L48+'[1]Stan i struktura XI 19'!L49</f>
        <v>76</v>
      </c>
      <c r="M49" s="88">
        <f>M48+'[1]Stan i struktura XI 19'!M49</f>
        <v>5</v>
      </c>
      <c r="N49" s="88">
        <f>N48+'[1]Stan i struktura XI 19'!N49</f>
        <v>54</v>
      </c>
      <c r="O49" s="88">
        <f>O48+'[1]Stan i struktura XI 19'!O49</f>
        <v>90</v>
      </c>
      <c r="P49" s="88">
        <f>P48+'[1]Stan i struktura XI 19'!P49</f>
        <v>38</v>
      </c>
      <c r="Q49" s="88">
        <f>Q48+'[1]Stan i struktura XI 19'!Q49</f>
        <v>182</v>
      </c>
      <c r="R49" s="89">
        <f>R48+'[1]Stan i struktura XI 19'!R49</f>
        <v>151</v>
      </c>
      <c r="S49" s="86">
        <f>S48+'[1]Stan i struktura XI 19'!S49</f>
        <v>1048</v>
      </c>
      <c r="U49" s="1">
        <f>SUM(E49:R49)</f>
        <v>1048</v>
      </c>
      <c r="V49" s="4">
        <f>SUM(E49:R49)</f>
        <v>1048</v>
      </c>
      <c r="Z49" s="90"/>
    </row>
    <row r="50" spans="2:26" s="4" customFormat="1" ht="42" customHeight="1" thickTop="1" thickBot="1">
      <c r="B50" s="323" t="s">
        <v>23</v>
      </c>
      <c r="C50" s="324" t="s">
        <v>62</v>
      </c>
      <c r="D50" s="325"/>
      <c r="E50" s="91">
        <v>0</v>
      </c>
      <c r="F50" s="91">
        <v>1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2">
        <v>0</v>
      </c>
      <c r="S50" s="87">
        <f>SUM(E50:R50)</f>
        <v>1</v>
      </c>
    </row>
    <row r="51" spans="2:26" ht="42" customHeight="1" thickTop="1" thickBot="1">
      <c r="B51" s="273"/>
      <c r="C51" s="321" t="s">
        <v>63</v>
      </c>
      <c r="D51" s="322"/>
      <c r="E51" s="88">
        <f>E50+'[1]Stan i struktura XI 19'!E51</f>
        <v>7</v>
      </c>
      <c r="F51" s="88">
        <f>F50+'[1]Stan i struktura XI 19'!F51</f>
        <v>17</v>
      </c>
      <c r="G51" s="88">
        <f>G50+'[1]Stan i struktura XI 19'!G51</f>
        <v>53</v>
      </c>
      <c r="H51" s="88">
        <f>H50+'[1]Stan i struktura XI 19'!H51</f>
        <v>75</v>
      </c>
      <c r="I51" s="88">
        <f>I50+'[1]Stan i struktura XI 19'!I51</f>
        <v>59</v>
      </c>
      <c r="J51" s="88">
        <f>J50+'[1]Stan i struktura XI 19'!J51</f>
        <v>11</v>
      </c>
      <c r="K51" s="88">
        <f>K50+'[1]Stan i struktura XI 19'!K51</f>
        <v>42</v>
      </c>
      <c r="L51" s="88">
        <f>L50+'[1]Stan i struktura XI 19'!L51</f>
        <v>30</v>
      </c>
      <c r="M51" s="88">
        <f>M50+'[1]Stan i struktura XI 19'!M51</f>
        <v>11</v>
      </c>
      <c r="N51" s="88">
        <f>N50+'[1]Stan i struktura XI 19'!N51</f>
        <v>13</v>
      </c>
      <c r="O51" s="88">
        <f>O50+'[1]Stan i struktura XI 19'!O51</f>
        <v>13</v>
      </c>
      <c r="P51" s="88">
        <f>P50+'[1]Stan i struktura XI 19'!P51</f>
        <v>39</v>
      </c>
      <c r="Q51" s="88">
        <f>Q50+'[1]Stan i struktura XI 19'!Q51</f>
        <v>169</v>
      </c>
      <c r="R51" s="89">
        <f>R50+'[1]Stan i struktura XI 19'!R51</f>
        <v>30</v>
      </c>
      <c r="S51" s="86">
        <f>S50+'[1]Stan i struktura XI 19'!S51</f>
        <v>569</v>
      </c>
      <c r="U51" s="1">
        <f>SUM(E51:R51)</f>
        <v>569</v>
      </c>
      <c r="V51" s="4">
        <f>SUM(E51:R51)</f>
        <v>569</v>
      </c>
    </row>
    <row r="52" spans="2:26" s="4" customFormat="1" ht="42" customHeight="1" thickTop="1" thickBot="1">
      <c r="B52" s="326" t="s">
        <v>28</v>
      </c>
      <c r="C52" s="327" t="s">
        <v>64</v>
      </c>
      <c r="D52" s="328"/>
      <c r="E52" s="50">
        <v>10</v>
      </c>
      <c r="F52" s="51">
        <v>5</v>
      </c>
      <c r="G52" s="51">
        <v>1</v>
      </c>
      <c r="H52" s="51">
        <v>4</v>
      </c>
      <c r="I52" s="52">
        <v>14</v>
      </c>
      <c r="J52" s="51">
        <v>3</v>
      </c>
      <c r="K52" s="52">
        <v>1</v>
      </c>
      <c r="L52" s="51">
        <v>0</v>
      </c>
      <c r="M52" s="52">
        <v>7</v>
      </c>
      <c r="N52" s="52">
        <v>6</v>
      </c>
      <c r="O52" s="52">
        <v>11</v>
      </c>
      <c r="P52" s="51">
        <v>6</v>
      </c>
      <c r="Q52" s="93">
        <v>2</v>
      </c>
      <c r="R52" s="52">
        <v>1</v>
      </c>
      <c r="S52" s="87">
        <f>SUM(E52:R52)</f>
        <v>71</v>
      </c>
    </row>
    <row r="53" spans="2:26" ht="42" customHeight="1" thickTop="1" thickBot="1">
      <c r="B53" s="273"/>
      <c r="C53" s="321" t="s">
        <v>65</v>
      </c>
      <c r="D53" s="322"/>
      <c r="E53" s="88">
        <f>E52+'[1]Stan i struktura XI 19'!E53</f>
        <v>63</v>
      </c>
      <c r="F53" s="88">
        <f>F52+'[1]Stan i struktura XI 19'!F53</f>
        <v>38</v>
      </c>
      <c r="G53" s="88">
        <f>G52+'[1]Stan i struktura XI 19'!G53</f>
        <v>92</v>
      </c>
      <c r="H53" s="88">
        <f>H52+'[1]Stan i struktura XI 19'!H53</f>
        <v>70</v>
      </c>
      <c r="I53" s="88">
        <f>I52+'[1]Stan i struktura XI 19'!I53</f>
        <v>84</v>
      </c>
      <c r="J53" s="88">
        <f>J52+'[1]Stan i struktura XI 19'!J53</f>
        <v>36</v>
      </c>
      <c r="K53" s="88">
        <f>K52+'[1]Stan i struktura XI 19'!K53</f>
        <v>32</v>
      </c>
      <c r="L53" s="88">
        <f>L52+'[1]Stan i struktura XI 19'!L53</f>
        <v>25</v>
      </c>
      <c r="M53" s="88">
        <f>M52+'[1]Stan i struktura XI 19'!M53</f>
        <v>28</v>
      </c>
      <c r="N53" s="88">
        <f>N52+'[1]Stan i struktura XI 19'!N53</f>
        <v>67</v>
      </c>
      <c r="O53" s="88">
        <f>O52+'[1]Stan i struktura XI 19'!O53</f>
        <v>98</v>
      </c>
      <c r="P53" s="88">
        <f>P52+'[1]Stan i struktura XI 19'!P53</f>
        <v>46</v>
      </c>
      <c r="Q53" s="88">
        <f>Q52+'[1]Stan i struktura XI 19'!Q53</f>
        <v>47</v>
      </c>
      <c r="R53" s="89">
        <f>R52+'[1]Stan i struktura XI 19'!R53</f>
        <v>54</v>
      </c>
      <c r="S53" s="86">
        <f>S52+'[1]Stan i struktura XI 19'!S53</f>
        <v>780</v>
      </c>
      <c r="U53" s="1">
        <f>SUM(E53:R53)</f>
        <v>780</v>
      </c>
      <c r="V53" s="4">
        <f>SUM(E53:R53)</f>
        <v>780</v>
      </c>
    </row>
    <row r="54" spans="2:26" s="4" customFormat="1" ht="42" customHeight="1" thickTop="1" thickBot="1">
      <c r="B54" s="326" t="s">
        <v>31</v>
      </c>
      <c r="C54" s="327" t="s">
        <v>66</v>
      </c>
      <c r="D54" s="328"/>
      <c r="E54" s="94">
        <v>13</v>
      </c>
      <c r="F54" s="51">
        <v>11</v>
      </c>
      <c r="G54" s="51">
        <v>2</v>
      </c>
      <c r="H54" s="51">
        <v>5</v>
      </c>
      <c r="I54" s="52">
        <v>4</v>
      </c>
      <c r="J54" s="51">
        <v>2</v>
      </c>
      <c r="K54" s="52">
        <v>12</v>
      </c>
      <c r="L54" s="51">
        <v>4</v>
      </c>
      <c r="M54" s="52">
        <v>2</v>
      </c>
      <c r="N54" s="52">
        <v>2</v>
      </c>
      <c r="O54" s="52">
        <v>12</v>
      </c>
      <c r="P54" s="51">
        <v>3</v>
      </c>
      <c r="Q54" s="93">
        <v>5</v>
      </c>
      <c r="R54" s="52">
        <v>1</v>
      </c>
      <c r="S54" s="87">
        <f>SUM(E54:R54)</f>
        <v>78</v>
      </c>
    </row>
    <row r="55" spans="2:26" s="4" customFormat="1" ht="42" customHeight="1" thickTop="1" thickBot="1">
      <c r="B55" s="273"/>
      <c r="C55" s="329" t="s">
        <v>67</v>
      </c>
      <c r="D55" s="330"/>
      <c r="E55" s="88">
        <f>E54+'[1]Stan i struktura XI 19'!E55</f>
        <v>82</v>
      </c>
      <c r="F55" s="88">
        <f>F54+'[1]Stan i struktura XI 19'!F55</f>
        <v>74</v>
      </c>
      <c r="G55" s="88">
        <f>G54+'[1]Stan i struktura XI 19'!G55</f>
        <v>47</v>
      </c>
      <c r="H55" s="88">
        <f>H54+'[1]Stan i struktura XI 19'!H55</f>
        <v>53</v>
      </c>
      <c r="I55" s="88">
        <f>I54+'[1]Stan i struktura XI 19'!I55</f>
        <v>48</v>
      </c>
      <c r="J55" s="88">
        <f>J54+'[1]Stan i struktura XI 19'!J55</f>
        <v>30</v>
      </c>
      <c r="K55" s="88">
        <f>K54+'[1]Stan i struktura XI 19'!K55</f>
        <v>26</v>
      </c>
      <c r="L55" s="88">
        <f>L54+'[1]Stan i struktura XI 19'!L55</f>
        <v>55</v>
      </c>
      <c r="M55" s="88">
        <f>M54+'[1]Stan i struktura XI 19'!M55</f>
        <v>11</v>
      </c>
      <c r="N55" s="88">
        <f>N54+'[1]Stan i struktura XI 19'!N55</f>
        <v>18</v>
      </c>
      <c r="O55" s="88">
        <f>O54+'[1]Stan i struktura XI 19'!O55</f>
        <v>90</v>
      </c>
      <c r="P55" s="88">
        <f>P54+'[1]Stan i struktura XI 19'!P55</f>
        <v>41</v>
      </c>
      <c r="Q55" s="88">
        <f>Q54+'[1]Stan i struktura XI 19'!Q55</f>
        <v>85</v>
      </c>
      <c r="R55" s="89">
        <f>R54+'[1]Stan i struktura XI 19'!R55</f>
        <v>41</v>
      </c>
      <c r="S55" s="86">
        <f>S54+'[1]Stan i struktura XI 19'!S55</f>
        <v>701</v>
      </c>
      <c r="U55" s="4">
        <f>SUM(E55:R55)</f>
        <v>701</v>
      </c>
      <c r="V55" s="4">
        <f>SUM(E55:R55)</f>
        <v>701</v>
      </c>
    </row>
    <row r="56" spans="2:26" s="4" customFormat="1" ht="42" customHeight="1" thickTop="1" thickBot="1">
      <c r="B56" s="326" t="s">
        <v>42</v>
      </c>
      <c r="C56" s="332" t="s">
        <v>68</v>
      </c>
      <c r="D56" s="333"/>
      <c r="E56" s="94">
        <v>4</v>
      </c>
      <c r="F56" s="94">
        <v>0</v>
      </c>
      <c r="G56" s="94">
        <v>4</v>
      </c>
      <c r="H56" s="94">
        <v>9</v>
      </c>
      <c r="I56" s="94">
        <v>0</v>
      </c>
      <c r="J56" s="94">
        <v>0</v>
      </c>
      <c r="K56" s="94">
        <v>5</v>
      </c>
      <c r="L56" s="94">
        <v>0</v>
      </c>
      <c r="M56" s="94">
        <v>1</v>
      </c>
      <c r="N56" s="94">
        <v>0</v>
      </c>
      <c r="O56" s="94">
        <v>3</v>
      </c>
      <c r="P56" s="94">
        <v>1</v>
      </c>
      <c r="Q56" s="94">
        <v>1</v>
      </c>
      <c r="R56" s="95">
        <v>3</v>
      </c>
      <c r="S56" s="87">
        <f>SUM(E56:R56)</f>
        <v>31</v>
      </c>
    </row>
    <row r="57" spans="2:26" s="4" customFormat="1" ht="42" customHeight="1" thickTop="1" thickBot="1">
      <c r="B57" s="331"/>
      <c r="C57" s="334" t="s">
        <v>69</v>
      </c>
      <c r="D57" s="335"/>
      <c r="E57" s="88">
        <f>E56+'[1]Stan i struktura XI 19'!E57</f>
        <v>64</v>
      </c>
      <c r="F57" s="88">
        <f>F56+'[1]Stan i struktura XI 19'!F57</f>
        <v>44</v>
      </c>
      <c r="G57" s="88">
        <f>G56+'[1]Stan i struktura XI 19'!G57</f>
        <v>34</v>
      </c>
      <c r="H57" s="88">
        <f>H56+'[1]Stan i struktura XI 19'!H57</f>
        <v>83</v>
      </c>
      <c r="I57" s="88">
        <f>I56+'[1]Stan i struktura XI 19'!I57</f>
        <v>55</v>
      </c>
      <c r="J57" s="88">
        <f>J56+'[1]Stan i struktura XI 19'!J57</f>
        <v>18</v>
      </c>
      <c r="K57" s="88">
        <f>K56+'[1]Stan i struktura XI 19'!K57</f>
        <v>100</v>
      </c>
      <c r="L57" s="88">
        <f>L56+'[1]Stan i struktura XI 19'!L57</f>
        <v>31</v>
      </c>
      <c r="M57" s="88">
        <f>M56+'[1]Stan i struktura XI 19'!M57</f>
        <v>71</v>
      </c>
      <c r="N57" s="88">
        <f>N56+'[1]Stan i struktura XI 19'!N57</f>
        <v>43</v>
      </c>
      <c r="O57" s="88">
        <f>O56+'[1]Stan i struktura XI 19'!O57</f>
        <v>50</v>
      </c>
      <c r="P57" s="88">
        <f>P56+'[1]Stan i struktura XI 19'!P57</f>
        <v>30</v>
      </c>
      <c r="Q57" s="88">
        <f>Q56+'[1]Stan i struktura XI 19'!Q57</f>
        <v>109</v>
      </c>
      <c r="R57" s="89">
        <f>R56+'[1]Stan i struktura XI 19'!R57</f>
        <v>39</v>
      </c>
      <c r="S57" s="86">
        <f>S56+'[1]Stan i struktura XI 19'!S57</f>
        <v>771</v>
      </c>
      <c r="U57" s="4">
        <f>SUM(E57:R57)</f>
        <v>771</v>
      </c>
      <c r="V57" s="4">
        <f>SUM(E57:R57)</f>
        <v>771</v>
      </c>
    </row>
    <row r="58" spans="2:26" s="4" customFormat="1" ht="42" customHeight="1" thickTop="1" thickBot="1">
      <c r="B58" s="326" t="s">
        <v>44</v>
      </c>
      <c r="C58" s="332" t="s">
        <v>70</v>
      </c>
      <c r="D58" s="333"/>
      <c r="E58" s="94">
        <v>5</v>
      </c>
      <c r="F58" s="94">
        <v>1</v>
      </c>
      <c r="G58" s="94">
        <v>0</v>
      </c>
      <c r="H58" s="94">
        <v>1</v>
      </c>
      <c r="I58" s="94">
        <v>0</v>
      </c>
      <c r="J58" s="94">
        <v>0</v>
      </c>
      <c r="K58" s="94">
        <v>0</v>
      </c>
      <c r="L58" s="94">
        <v>0</v>
      </c>
      <c r="M58" s="94">
        <v>1</v>
      </c>
      <c r="N58" s="94">
        <v>1</v>
      </c>
      <c r="O58" s="94">
        <v>6</v>
      </c>
      <c r="P58" s="94">
        <v>2</v>
      </c>
      <c r="Q58" s="94">
        <v>0</v>
      </c>
      <c r="R58" s="95">
        <v>0</v>
      </c>
      <c r="S58" s="87">
        <f>SUM(E58:R58)</f>
        <v>17</v>
      </c>
    </row>
    <row r="59" spans="2:26" s="4" customFormat="1" ht="42" customHeight="1" thickTop="1" thickBot="1">
      <c r="B59" s="323"/>
      <c r="C59" s="336" t="s">
        <v>71</v>
      </c>
      <c r="D59" s="337"/>
      <c r="E59" s="88">
        <f>E58+'[1]Stan i struktura XI 19'!E59</f>
        <v>43</v>
      </c>
      <c r="F59" s="88">
        <f>F58+'[1]Stan i struktura XI 19'!F59</f>
        <v>13</v>
      </c>
      <c r="G59" s="88">
        <f>G58+'[1]Stan i struktura XI 19'!G59</f>
        <v>52</v>
      </c>
      <c r="H59" s="88">
        <f>H58+'[1]Stan i struktura XI 19'!H59</f>
        <v>25</v>
      </c>
      <c r="I59" s="88">
        <f>I58+'[1]Stan i struktura XI 19'!I59</f>
        <v>68</v>
      </c>
      <c r="J59" s="88">
        <f>J58+'[1]Stan i struktura XI 19'!J59</f>
        <v>3</v>
      </c>
      <c r="K59" s="88">
        <f>K58+'[1]Stan i struktura XI 19'!K59</f>
        <v>43</v>
      </c>
      <c r="L59" s="88">
        <f>L58+'[1]Stan i struktura XI 19'!L59</f>
        <v>12</v>
      </c>
      <c r="M59" s="88">
        <f>M58+'[1]Stan i struktura XI 19'!M59</f>
        <v>26</v>
      </c>
      <c r="N59" s="88">
        <f>N58+'[1]Stan i struktura XI 19'!N59</f>
        <v>51</v>
      </c>
      <c r="O59" s="88">
        <f>O58+'[1]Stan i struktura XI 19'!O59</f>
        <v>31</v>
      </c>
      <c r="P59" s="88">
        <f>P58+'[1]Stan i struktura XI 19'!P59</f>
        <v>27</v>
      </c>
      <c r="Q59" s="88">
        <f>Q58+'[1]Stan i struktura XI 19'!Q59</f>
        <v>12</v>
      </c>
      <c r="R59" s="89">
        <f>R58+'[1]Stan i struktura XI 19'!R59</f>
        <v>28</v>
      </c>
      <c r="S59" s="86">
        <f>S58+'[1]Stan i struktura XI 19'!S59</f>
        <v>434</v>
      </c>
      <c r="U59" s="4">
        <f>SUM(E59:R59)</f>
        <v>434</v>
      </c>
      <c r="V59" s="4">
        <f>SUM(E59:R59)</f>
        <v>434</v>
      </c>
    </row>
    <row r="60" spans="2:26" s="4" customFormat="1" ht="42" customHeight="1" thickTop="1" thickBot="1">
      <c r="B60" s="338" t="s">
        <v>72</v>
      </c>
      <c r="C60" s="332" t="s">
        <v>73</v>
      </c>
      <c r="D60" s="333"/>
      <c r="E60" s="94">
        <v>0</v>
      </c>
      <c r="F60" s="94">
        <v>0</v>
      </c>
      <c r="G60" s="94">
        <v>1</v>
      </c>
      <c r="H60" s="94">
        <v>1</v>
      </c>
      <c r="I60" s="94">
        <v>13</v>
      </c>
      <c r="J60" s="94">
        <v>4</v>
      </c>
      <c r="K60" s="94">
        <v>5</v>
      </c>
      <c r="L60" s="94">
        <v>0</v>
      </c>
      <c r="M60" s="94">
        <v>2</v>
      </c>
      <c r="N60" s="94">
        <v>1</v>
      </c>
      <c r="O60" s="94">
        <v>1</v>
      </c>
      <c r="P60" s="94">
        <v>0</v>
      </c>
      <c r="Q60" s="94">
        <v>0</v>
      </c>
      <c r="R60" s="95">
        <v>1</v>
      </c>
      <c r="S60" s="87">
        <f>SUM(E60:R60)</f>
        <v>29</v>
      </c>
    </row>
    <row r="61" spans="2:26" s="4" customFormat="1" ht="42" customHeight="1" thickTop="1" thickBot="1">
      <c r="B61" s="338"/>
      <c r="C61" s="339" t="s">
        <v>74</v>
      </c>
      <c r="D61" s="340"/>
      <c r="E61" s="88">
        <f>E60+'[1]Stan i struktura XI 19'!E61</f>
        <v>182</v>
      </c>
      <c r="F61" s="88">
        <f>F60+'[1]Stan i struktura XI 19'!F61</f>
        <v>93</v>
      </c>
      <c r="G61" s="88">
        <f>G60+'[1]Stan i struktura XI 19'!G61</f>
        <v>173</v>
      </c>
      <c r="H61" s="88">
        <f>H60+'[1]Stan i struktura XI 19'!H61</f>
        <v>355</v>
      </c>
      <c r="I61" s="88">
        <f>I60+'[1]Stan i struktura XI 19'!I61</f>
        <v>316</v>
      </c>
      <c r="J61" s="88">
        <f>J60+'[1]Stan i struktura XI 19'!J61</f>
        <v>71</v>
      </c>
      <c r="K61" s="88">
        <f>K60+'[1]Stan i struktura XI 19'!K61</f>
        <v>415</v>
      </c>
      <c r="L61" s="88">
        <f>L60+'[1]Stan i struktura XI 19'!L61</f>
        <v>149</v>
      </c>
      <c r="M61" s="88">
        <f>M60+'[1]Stan i struktura XI 19'!M61</f>
        <v>196</v>
      </c>
      <c r="N61" s="88">
        <f>N60+'[1]Stan i struktura XI 19'!N61</f>
        <v>53</v>
      </c>
      <c r="O61" s="88">
        <f>O60+'[1]Stan i struktura XI 19'!O61</f>
        <v>269</v>
      </c>
      <c r="P61" s="88">
        <f>P60+'[1]Stan i struktura XI 19'!P61</f>
        <v>207</v>
      </c>
      <c r="Q61" s="88">
        <f>Q60+'[1]Stan i struktura XI 19'!Q61</f>
        <v>123</v>
      </c>
      <c r="R61" s="89">
        <f>R60+'[1]Stan i struktura XI 19'!R61</f>
        <v>276</v>
      </c>
      <c r="S61" s="86">
        <f>S60+'[1]Stan i struktura XI 19'!S61</f>
        <v>2878</v>
      </c>
      <c r="U61" s="4">
        <f>SUM(E61:R61)</f>
        <v>2878</v>
      </c>
      <c r="V61" s="4">
        <f>SUM(E61:R61)</f>
        <v>2878</v>
      </c>
    </row>
    <row r="62" spans="2:26" s="4" customFormat="1" ht="42" customHeight="1" thickTop="1" thickBot="1">
      <c r="B62" s="338" t="s">
        <v>75</v>
      </c>
      <c r="C62" s="332" t="s">
        <v>76</v>
      </c>
      <c r="D62" s="333"/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2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5">
        <v>20</v>
      </c>
      <c r="S62" s="87">
        <f>SUM(E62:R62)</f>
        <v>22</v>
      </c>
    </row>
    <row r="63" spans="2:26" s="4" customFormat="1" ht="42" customHeight="1" thickTop="1" thickBot="1">
      <c r="B63" s="326"/>
      <c r="C63" s="341" t="s">
        <v>77</v>
      </c>
      <c r="D63" s="342"/>
      <c r="E63" s="88">
        <f>E62+'[1]Stan i struktura XI 19'!E63</f>
        <v>1</v>
      </c>
      <c r="F63" s="88">
        <f>F62+'[1]Stan i struktura XI 19'!F63</f>
        <v>23</v>
      </c>
      <c r="G63" s="88">
        <f>G62+'[1]Stan i struktura XI 19'!G63</f>
        <v>27</v>
      </c>
      <c r="H63" s="88">
        <f>H62+'[1]Stan i struktura XI 19'!H63</f>
        <v>21</v>
      </c>
      <c r="I63" s="88">
        <f>I62+'[1]Stan i struktura XI 19'!I63</f>
        <v>54</v>
      </c>
      <c r="J63" s="88">
        <f>J62+'[1]Stan i struktura XI 19'!J63</f>
        <v>29</v>
      </c>
      <c r="K63" s="88">
        <f>K62+'[1]Stan i struktura XI 19'!K63</f>
        <v>99</v>
      </c>
      <c r="L63" s="88">
        <f>L62+'[1]Stan i struktura XI 19'!L63</f>
        <v>19</v>
      </c>
      <c r="M63" s="88">
        <f>M62+'[1]Stan i struktura XI 19'!M63</f>
        <v>34</v>
      </c>
      <c r="N63" s="88">
        <f>N62+'[1]Stan i struktura XI 19'!N63</f>
        <v>58</v>
      </c>
      <c r="O63" s="88">
        <f>O62+'[1]Stan i struktura XI 19'!O63</f>
        <v>92</v>
      </c>
      <c r="P63" s="88">
        <f>P62+'[1]Stan i struktura XI 19'!P63</f>
        <v>47</v>
      </c>
      <c r="Q63" s="88">
        <f>Q62+'[1]Stan i struktura XI 19'!Q63</f>
        <v>96</v>
      </c>
      <c r="R63" s="89">
        <f>R62+'[1]Stan i struktura XI 19'!R63</f>
        <v>533</v>
      </c>
      <c r="S63" s="86">
        <f>S62+'[1]Stan i struktura XI 19'!S63</f>
        <v>1133</v>
      </c>
      <c r="U63" s="4">
        <f>SUM(E63:R63)</f>
        <v>1133</v>
      </c>
      <c r="V63" s="4">
        <f>SUM(E63:R63)</f>
        <v>1133</v>
      </c>
    </row>
    <row r="64" spans="2:26" s="4" customFormat="1" ht="42" customHeight="1" thickTop="1" thickBot="1">
      <c r="B64" s="338" t="s">
        <v>78</v>
      </c>
      <c r="C64" s="332" t="s">
        <v>79</v>
      </c>
      <c r="D64" s="333"/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5">
        <v>0</v>
      </c>
      <c r="S64" s="87">
        <f>SUM(E64:R64)</f>
        <v>0</v>
      </c>
    </row>
    <row r="65" spans="2:22" ht="42" customHeight="1" thickTop="1" thickBot="1">
      <c r="B65" s="343"/>
      <c r="C65" s="344" t="s">
        <v>80</v>
      </c>
      <c r="D65" s="345"/>
      <c r="E65" s="88">
        <f>E64+'[1]Stan i struktura XI 19'!E65</f>
        <v>0</v>
      </c>
      <c r="F65" s="88">
        <f>F64+'[1]Stan i struktura XI 19'!F65</f>
        <v>0</v>
      </c>
      <c r="G65" s="88">
        <f>G64+'[1]Stan i struktura XI 19'!G65</f>
        <v>0</v>
      </c>
      <c r="H65" s="88">
        <f>H64+'[1]Stan i struktura XI 19'!H65</f>
        <v>0</v>
      </c>
      <c r="I65" s="88">
        <f>I64+'[1]Stan i struktura XI 19'!I65</f>
        <v>0</v>
      </c>
      <c r="J65" s="88">
        <f>J64+'[1]Stan i struktura XI 19'!J65</f>
        <v>0</v>
      </c>
      <c r="K65" s="88">
        <f>K64+'[1]Stan i struktura XI 19'!K65</f>
        <v>0</v>
      </c>
      <c r="L65" s="88">
        <f>L64+'[1]Stan i struktura XI 19'!L65</f>
        <v>0</v>
      </c>
      <c r="M65" s="88">
        <f>M64+'[1]Stan i struktura XI 19'!M65</f>
        <v>0</v>
      </c>
      <c r="N65" s="88">
        <f>N64+'[1]Stan i struktura XI 19'!N65</f>
        <v>0</v>
      </c>
      <c r="O65" s="88">
        <f>O64+'[1]Stan i struktura XI 19'!O65</f>
        <v>0</v>
      </c>
      <c r="P65" s="88">
        <f>P64+'[1]Stan i struktura XI 19'!P65</f>
        <v>0</v>
      </c>
      <c r="Q65" s="88">
        <f>Q64+'[1]Stan i struktura XI 19'!Q65</f>
        <v>0</v>
      </c>
      <c r="R65" s="89">
        <f>R64+'[1]Stan i struktura XI 19'!R65</f>
        <v>0</v>
      </c>
      <c r="S65" s="86">
        <f>S64+'[1]Stan i struktura XI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346" t="s">
        <v>81</v>
      </c>
      <c r="C66" s="348" t="s">
        <v>82</v>
      </c>
      <c r="D66" s="349"/>
      <c r="E66" s="96">
        <f t="shared" ref="E66:R67" si="15">E48+E50+E52+E54+E56+E58+E60+E62+E64</f>
        <v>33</v>
      </c>
      <c r="F66" s="96">
        <f t="shared" si="15"/>
        <v>18</v>
      </c>
      <c r="G66" s="96">
        <f t="shared" si="15"/>
        <v>9</v>
      </c>
      <c r="H66" s="96">
        <f t="shared" si="15"/>
        <v>20</v>
      </c>
      <c r="I66" s="96">
        <f t="shared" si="15"/>
        <v>40</v>
      </c>
      <c r="J66" s="96">
        <f t="shared" si="15"/>
        <v>9</v>
      </c>
      <c r="K66" s="96">
        <f t="shared" si="15"/>
        <v>26</v>
      </c>
      <c r="L66" s="96">
        <f t="shared" si="15"/>
        <v>6</v>
      </c>
      <c r="M66" s="96">
        <f t="shared" si="15"/>
        <v>13</v>
      </c>
      <c r="N66" s="96">
        <f t="shared" si="15"/>
        <v>12</v>
      </c>
      <c r="O66" s="96">
        <f t="shared" si="15"/>
        <v>34</v>
      </c>
      <c r="P66" s="96">
        <f t="shared" si="15"/>
        <v>12</v>
      </c>
      <c r="Q66" s="96">
        <f t="shared" si="15"/>
        <v>12</v>
      </c>
      <c r="R66" s="97">
        <f t="shared" si="15"/>
        <v>30</v>
      </c>
      <c r="S66" s="98">
        <f>SUM(E66:R66)</f>
        <v>274</v>
      </c>
      <c r="V66" s="4"/>
    </row>
    <row r="67" spans="2:22" ht="45" customHeight="1" thickTop="1" thickBot="1">
      <c r="B67" s="347"/>
      <c r="C67" s="348" t="s">
        <v>83</v>
      </c>
      <c r="D67" s="349"/>
      <c r="E67" s="99">
        <f t="shared" si="15"/>
        <v>518</v>
      </c>
      <c r="F67" s="99">
        <f>F49+F51+F53+F55+F57+F59+F61+F63+F65</f>
        <v>359</v>
      </c>
      <c r="G67" s="99">
        <f t="shared" si="15"/>
        <v>569</v>
      </c>
      <c r="H67" s="99">
        <f t="shared" si="15"/>
        <v>745</v>
      </c>
      <c r="I67" s="99">
        <f t="shared" si="15"/>
        <v>759</v>
      </c>
      <c r="J67" s="99">
        <f t="shared" si="15"/>
        <v>214</v>
      </c>
      <c r="K67" s="99">
        <f t="shared" si="15"/>
        <v>831</v>
      </c>
      <c r="L67" s="99">
        <f t="shared" si="15"/>
        <v>397</v>
      </c>
      <c r="M67" s="99">
        <f t="shared" si="15"/>
        <v>382</v>
      </c>
      <c r="N67" s="99">
        <f t="shared" si="15"/>
        <v>357</v>
      </c>
      <c r="O67" s="99">
        <f t="shared" si="15"/>
        <v>733</v>
      </c>
      <c r="P67" s="99">
        <f t="shared" si="15"/>
        <v>475</v>
      </c>
      <c r="Q67" s="99">
        <f t="shared" si="15"/>
        <v>823</v>
      </c>
      <c r="R67" s="100">
        <f t="shared" si="15"/>
        <v>1152</v>
      </c>
      <c r="S67" s="98">
        <f>SUM(E67:R67)</f>
        <v>8314</v>
      </c>
      <c r="V67" s="4"/>
    </row>
    <row r="68" spans="2:22" ht="14.25" customHeight="1">
      <c r="B68" s="350" t="s">
        <v>84</v>
      </c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</row>
    <row r="69" spans="2:22" ht="14.25" customHeight="1">
      <c r="B69" s="351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</row>
    <row r="75" spans="2:22" ht="13.5" thickBot="1"/>
    <row r="76" spans="2:22" ht="26.25" customHeight="1" thickTop="1" thickBot="1">
      <c r="E76" s="101">
        <v>58</v>
      </c>
      <c r="F76" s="101">
        <v>22</v>
      </c>
      <c r="G76" s="101">
        <v>27</v>
      </c>
      <c r="H76" s="101">
        <v>33</v>
      </c>
      <c r="I76" s="101">
        <v>32</v>
      </c>
      <c r="J76" s="101">
        <v>11</v>
      </c>
      <c r="K76" s="101">
        <v>33</v>
      </c>
      <c r="L76" s="101">
        <v>19</v>
      </c>
      <c r="M76" s="101">
        <v>39</v>
      </c>
      <c r="N76" s="101">
        <v>18</v>
      </c>
      <c r="O76" s="101">
        <v>48</v>
      </c>
      <c r="P76" s="101">
        <v>37</v>
      </c>
      <c r="Q76" s="101">
        <v>39</v>
      </c>
      <c r="R76" s="101">
        <v>42</v>
      </c>
      <c r="S76" s="79">
        <f>SUM(E76:R76)</f>
        <v>458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79" t="s">
        <v>85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2:15" ht="24.75" customHeight="1">
      <c r="B2" s="379" t="s">
        <v>86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2:15" ht="18.75" thickBot="1">
      <c r="B3" s="1"/>
      <c r="C3" s="102"/>
      <c r="D3" s="102"/>
      <c r="E3" s="102"/>
      <c r="F3" s="102"/>
      <c r="G3" s="102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367" t="s">
        <v>87</v>
      </c>
      <c r="C4" s="383" t="s">
        <v>88</v>
      </c>
      <c r="D4" s="371" t="s">
        <v>89</v>
      </c>
      <c r="E4" s="373" t="s">
        <v>90</v>
      </c>
      <c r="F4" s="102"/>
      <c r="G4" s="367" t="s">
        <v>87</v>
      </c>
      <c r="H4" s="369" t="s">
        <v>91</v>
      </c>
      <c r="I4" s="371" t="s">
        <v>89</v>
      </c>
      <c r="J4" s="373" t="s">
        <v>90</v>
      </c>
      <c r="K4" s="33"/>
      <c r="L4" s="367" t="s">
        <v>87</v>
      </c>
      <c r="M4" s="388" t="s">
        <v>88</v>
      </c>
      <c r="N4" s="371" t="s">
        <v>89</v>
      </c>
      <c r="O4" s="390" t="s">
        <v>90</v>
      </c>
    </row>
    <row r="5" spans="2:15" ht="18.75" customHeight="1" thickTop="1" thickBot="1">
      <c r="B5" s="382"/>
      <c r="C5" s="384"/>
      <c r="D5" s="385"/>
      <c r="E5" s="386"/>
      <c r="F5" s="102"/>
      <c r="G5" s="382"/>
      <c r="H5" s="387"/>
      <c r="I5" s="385"/>
      <c r="J5" s="386"/>
      <c r="K5" s="33"/>
      <c r="L5" s="382"/>
      <c r="M5" s="389"/>
      <c r="N5" s="385"/>
      <c r="O5" s="391"/>
    </row>
    <row r="6" spans="2:15" ht="17.100000000000001" customHeight="1" thickTop="1">
      <c r="B6" s="353" t="s">
        <v>92</v>
      </c>
      <c r="C6" s="354"/>
      <c r="D6" s="354"/>
      <c r="E6" s="357">
        <f>SUM(E8+E19+E27+E34+E41)</f>
        <v>6893</v>
      </c>
      <c r="F6" s="102"/>
      <c r="G6" s="103">
        <v>4</v>
      </c>
      <c r="H6" s="104" t="s">
        <v>93</v>
      </c>
      <c r="I6" s="105" t="s">
        <v>94</v>
      </c>
      <c r="J6" s="106">
        <v>295</v>
      </c>
      <c r="K6" s="33"/>
      <c r="L6" s="107" t="s">
        <v>95</v>
      </c>
      <c r="M6" s="108" t="s">
        <v>96</v>
      </c>
      <c r="N6" s="108" t="s">
        <v>97</v>
      </c>
      <c r="O6" s="109">
        <f>SUM(O7:O17)</f>
        <v>3139</v>
      </c>
    </row>
    <row r="7" spans="2:15" ht="17.100000000000001" customHeight="1" thickBot="1">
      <c r="B7" s="355"/>
      <c r="C7" s="356"/>
      <c r="D7" s="356"/>
      <c r="E7" s="358"/>
      <c r="F7" s="1"/>
      <c r="G7" s="110">
        <v>5</v>
      </c>
      <c r="H7" s="111" t="s">
        <v>98</v>
      </c>
      <c r="I7" s="106" t="s">
        <v>94</v>
      </c>
      <c r="J7" s="106">
        <v>142</v>
      </c>
      <c r="K7" s="1"/>
      <c r="L7" s="110">
        <v>1</v>
      </c>
      <c r="M7" s="111" t="s">
        <v>99</v>
      </c>
      <c r="N7" s="106" t="s">
        <v>94</v>
      </c>
      <c r="O7" s="112">
        <v>78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2243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83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60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176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127</v>
      </c>
      <c r="F10" s="1"/>
      <c r="G10" s="367" t="s">
        <v>87</v>
      </c>
      <c r="H10" s="369" t="s">
        <v>91</v>
      </c>
      <c r="I10" s="371" t="s">
        <v>89</v>
      </c>
      <c r="J10" s="373" t="s">
        <v>90</v>
      </c>
      <c r="K10" s="1"/>
      <c r="L10" s="110">
        <v>4</v>
      </c>
      <c r="M10" s="111" t="s">
        <v>107</v>
      </c>
      <c r="N10" s="106" t="s">
        <v>94</v>
      </c>
      <c r="O10" s="106">
        <v>123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73</v>
      </c>
      <c r="F11" s="1"/>
      <c r="G11" s="368"/>
      <c r="H11" s="370"/>
      <c r="I11" s="372"/>
      <c r="J11" s="374"/>
      <c r="K11" s="1"/>
      <c r="L11" s="110">
        <v>5</v>
      </c>
      <c r="M11" s="111" t="s">
        <v>109</v>
      </c>
      <c r="N11" s="106" t="s">
        <v>94</v>
      </c>
      <c r="O11" s="106">
        <v>203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123</v>
      </c>
      <c r="F12" s="1"/>
      <c r="G12" s="375" t="s">
        <v>112</v>
      </c>
      <c r="H12" s="376"/>
      <c r="I12" s="376"/>
      <c r="J12" s="377">
        <f>SUM(J14+J23+J33+J41+O6+O19+O30)</f>
        <v>11605</v>
      </c>
      <c r="K12" s="1"/>
      <c r="L12" s="110" t="s">
        <v>44</v>
      </c>
      <c r="M12" s="111" t="s">
        <v>113</v>
      </c>
      <c r="N12" s="106" t="s">
        <v>94</v>
      </c>
      <c r="O12" s="106">
        <v>565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123</v>
      </c>
      <c r="F13" s="122"/>
      <c r="G13" s="355"/>
      <c r="H13" s="356"/>
      <c r="I13" s="356"/>
      <c r="J13" s="378"/>
      <c r="K13" s="122"/>
      <c r="L13" s="110">
        <v>7</v>
      </c>
      <c r="M13" s="111" t="s">
        <v>115</v>
      </c>
      <c r="N13" s="106" t="s">
        <v>103</v>
      </c>
      <c r="O13" s="106">
        <v>78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154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1392</v>
      </c>
      <c r="K14" s="1"/>
      <c r="L14" s="110">
        <v>8</v>
      </c>
      <c r="M14" s="111" t="s">
        <v>118</v>
      </c>
      <c r="N14" s="106" t="s">
        <v>103</v>
      </c>
      <c r="O14" s="106">
        <v>100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287</v>
      </c>
      <c r="F15" s="123"/>
      <c r="G15" s="110">
        <v>1</v>
      </c>
      <c r="H15" s="111" t="s">
        <v>120</v>
      </c>
      <c r="I15" s="106" t="s">
        <v>103</v>
      </c>
      <c r="J15" s="118">
        <v>76</v>
      </c>
      <c r="K15" s="1"/>
      <c r="L15" s="110">
        <v>9</v>
      </c>
      <c r="M15" s="111" t="s">
        <v>121</v>
      </c>
      <c r="N15" s="106" t="s">
        <v>103</v>
      </c>
      <c r="O15" s="106">
        <v>69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73</v>
      </c>
      <c r="K16" s="1"/>
      <c r="L16" s="126"/>
      <c r="M16" s="127"/>
      <c r="N16" s="128"/>
      <c r="O16" s="129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1296</v>
      </c>
      <c r="F17" s="123"/>
      <c r="G17" s="110">
        <v>3</v>
      </c>
      <c r="H17" s="111" t="s">
        <v>125</v>
      </c>
      <c r="I17" s="106" t="s">
        <v>103</v>
      </c>
      <c r="J17" s="118">
        <v>118</v>
      </c>
      <c r="K17" s="1"/>
      <c r="L17" s="130">
        <v>10</v>
      </c>
      <c r="M17" s="131" t="s">
        <v>126</v>
      </c>
      <c r="N17" s="132" t="s">
        <v>124</v>
      </c>
      <c r="O17" s="134">
        <v>1664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258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1883</v>
      </c>
      <c r="F19" s="123"/>
      <c r="G19" s="110">
        <v>5</v>
      </c>
      <c r="H19" s="111" t="s">
        <v>127</v>
      </c>
      <c r="I19" s="106" t="s">
        <v>111</v>
      </c>
      <c r="J19" s="118">
        <v>493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1803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195</v>
      </c>
      <c r="F20" s="123"/>
      <c r="G20" s="110">
        <v>6</v>
      </c>
      <c r="H20" s="111" t="s">
        <v>131</v>
      </c>
      <c r="I20" s="106" t="s">
        <v>94</v>
      </c>
      <c r="J20" s="118">
        <v>308</v>
      </c>
      <c r="K20" s="1"/>
      <c r="L20" s="110">
        <v>1</v>
      </c>
      <c r="M20" s="111" t="s">
        <v>132</v>
      </c>
      <c r="N20" s="106" t="s">
        <v>103</v>
      </c>
      <c r="O20" s="106">
        <v>79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662</v>
      </c>
      <c r="F21" s="123"/>
      <c r="G21" s="110">
        <v>7</v>
      </c>
      <c r="H21" s="111" t="s">
        <v>134</v>
      </c>
      <c r="I21" s="106" t="s">
        <v>103</v>
      </c>
      <c r="J21" s="118">
        <v>66</v>
      </c>
      <c r="K21" s="1"/>
      <c r="L21" s="110">
        <v>2</v>
      </c>
      <c r="M21" s="111" t="s">
        <v>135</v>
      </c>
      <c r="N21" s="106" t="s">
        <v>111</v>
      </c>
      <c r="O21" s="106">
        <v>52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210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128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145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1664</v>
      </c>
      <c r="K23" s="1"/>
      <c r="L23" s="110">
        <v>4</v>
      </c>
      <c r="M23" s="111" t="s">
        <v>141</v>
      </c>
      <c r="N23" s="106" t="s">
        <v>94</v>
      </c>
      <c r="O23" s="106">
        <v>164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502</v>
      </c>
      <c r="F24" s="123"/>
      <c r="G24" s="110">
        <v>1</v>
      </c>
      <c r="H24" s="111" t="s">
        <v>143</v>
      </c>
      <c r="I24" s="106" t="s">
        <v>94</v>
      </c>
      <c r="J24" s="118">
        <v>80</v>
      </c>
      <c r="K24" s="1"/>
      <c r="L24" s="110">
        <v>5</v>
      </c>
      <c r="M24" s="111" t="s">
        <v>144</v>
      </c>
      <c r="N24" s="106" t="s">
        <v>103</v>
      </c>
      <c r="O24" s="106">
        <v>189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169</v>
      </c>
      <c r="F25" s="123"/>
      <c r="G25" s="110">
        <v>2</v>
      </c>
      <c r="H25" s="111" t="s">
        <v>146</v>
      </c>
      <c r="I25" s="106" t="s">
        <v>103</v>
      </c>
      <c r="J25" s="118">
        <v>91</v>
      </c>
      <c r="K25" s="1"/>
      <c r="L25" s="110">
        <v>6</v>
      </c>
      <c r="M25" s="111" t="s">
        <v>147</v>
      </c>
      <c r="N25" s="106" t="s">
        <v>94</v>
      </c>
      <c r="O25" s="106">
        <v>593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396</v>
      </c>
      <c r="K26" s="1"/>
      <c r="L26" s="110">
        <v>7</v>
      </c>
      <c r="M26" s="111" t="s">
        <v>149</v>
      </c>
      <c r="N26" s="106" t="s">
        <v>103</v>
      </c>
      <c r="O26" s="106">
        <v>51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415</v>
      </c>
      <c r="F27" s="123"/>
      <c r="G27" s="110">
        <v>4</v>
      </c>
      <c r="H27" s="111" t="s">
        <v>151</v>
      </c>
      <c r="I27" s="106" t="s">
        <v>103</v>
      </c>
      <c r="J27" s="118">
        <v>153</v>
      </c>
      <c r="K27" s="1"/>
      <c r="L27" s="110">
        <v>8</v>
      </c>
      <c r="M27" s="111" t="s">
        <v>152</v>
      </c>
      <c r="N27" s="106" t="s">
        <v>103</v>
      </c>
      <c r="O27" s="106">
        <v>147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103</v>
      </c>
      <c r="F28" s="123"/>
      <c r="G28" s="110">
        <v>5</v>
      </c>
      <c r="H28" s="111" t="s">
        <v>151</v>
      </c>
      <c r="I28" s="106" t="s">
        <v>111</v>
      </c>
      <c r="J28" s="118">
        <v>590</v>
      </c>
      <c r="K28" s="1"/>
      <c r="L28" s="110">
        <v>9</v>
      </c>
      <c r="M28" s="111" t="s">
        <v>152</v>
      </c>
      <c r="N28" s="106" t="s">
        <v>111</v>
      </c>
      <c r="O28" s="106">
        <v>400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46</v>
      </c>
      <c r="F29" s="123"/>
      <c r="G29" s="110">
        <v>6</v>
      </c>
      <c r="H29" s="111" t="s">
        <v>155</v>
      </c>
      <c r="I29" s="106" t="s">
        <v>94</v>
      </c>
      <c r="J29" s="118">
        <v>138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62</v>
      </c>
      <c r="F30" s="123"/>
      <c r="G30" s="110">
        <v>7</v>
      </c>
      <c r="H30" s="111" t="s">
        <v>157</v>
      </c>
      <c r="I30" s="106" t="s">
        <v>94</v>
      </c>
      <c r="J30" s="118">
        <v>126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1695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84</v>
      </c>
      <c r="F31" s="123"/>
      <c r="G31" s="110">
        <v>8</v>
      </c>
      <c r="H31" s="111" t="s">
        <v>160</v>
      </c>
      <c r="I31" s="106" t="s">
        <v>103</v>
      </c>
      <c r="J31" s="118">
        <v>90</v>
      </c>
      <c r="K31" s="1"/>
      <c r="L31" s="110">
        <v>1</v>
      </c>
      <c r="M31" s="111" t="s">
        <v>161</v>
      </c>
      <c r="N31" s="106" t="s">
        <v>103</v>
      </c>
      <c r="O31" s="106">
        <v>121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120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198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890</v>
      </c>
      <c r="K33" s="1"/>
      <c r="L33" s="110">
        <v>3</v>
      </c>
      <c r="M33" s="111" t="s">
        <v>164</v>
      </c>
      <c r="N33" s="106" t="s">
        <v>103</v>
      </c>
      <c r="O33" s="106">
        <v>39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1686</v>
      </c>
      <c r="F34" s="123"/>
      <c r="G34" s="110">
        <v>1</v>
      </c>
      <c r="H34" s="111" t="s">
        <v>167</v>
      </c>
      <c r="I34" s="106" t="s">
        <v>103</v>
      </c>
      <c r="J34" s="118">
        <v>68</v>
      </c>
      <c r="K34" s="1"/>
      <c r="L34" s="110">
        <v>4</v>
      </c>
      <c r="M34" s="111" t="s">
        <v>168</v>
      </c>
      <c r="N34" s="106" t="s">
        <v>94</v>
      </c>
      <c r="O34" s="106">
        <v>544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385</v>
      </c>
      <c r="F35" s="123"/>
      <c r="G35" s="110">
        <v>2</v>
      </c>
      <c r="H35" s="111" t="s">
        <v>170</v>
      </c>
      <c r="I35" s="106" t="s">
        <v>103</v>
      </c>
      <c r="J35" s="118">
        <v>104</v>
      </c>
      <c r="K35" s="1"/>
      <c r="L35" s="110">
        <v>5</v>
      </c>
      <c r="M35" s="111" t="s">
        <v>171</v>
      </c>
      <c r="N35" s="106" t="s">
        <v>111</v>
      </c>
      <c r="O35" s="106">
        <v>26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535</v>
      </c>
      <c r="F36" s="123"/>
      <c r="G36" s="110">
        <v>3</v>
      </c>
      <c r="H36" s="111" t="s">
        <v>173</v>
      </c>
      <c r="I36" s="106" t="s">
        <v>103</v>
      </c>
      <c r="J36" s="118">
        <v>86</v>
      </c>
      <c r="K36" s="1"/>
      <c r="L36" s="110">
        <v>6</v>
      </c>
      <c r="M36" s="111" t="s">
        <v>174</v>
      </c>
      <c r="N36" s="106" t="s">
        <v>103</v>
      </c>
      <c r="O36" s="106">
        <v>69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136</v>
      </c>
      <c r="F37" s="123"/>
      <c r="G37" s="110">
        <v>4</v>
      </c>
      <c r="H37" s="111" t="s">
        <v>176</v>
      </c>
      <c r="I37" s="106" t="s">
        <v>103</v>
      </c>
      <c r="J37" s="118">
        <v>79</v>
      </c>
      <c r="K37" s="1"/>
      <c r="L37" s="110">
        <v>7</v>
      </c>
      <c r="M37" s="111" t="s">
        <v>177</v>
      </c>
      <c r="N37" s="106" t="s">
        <v>103</v>
      </c>
      <c r="O37" s="106">
        <v>70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512</v>
      </c>
      <c r="F38" s="123"/>
      <c r="G38" s="110">
        <v>5</v>
      </c>
      <c r="H38" s="111" t="s">
        <v>179</v>
      </c>
      <c r="I38" s="106" t="s">
        <v>94</v>
      </c>
      <c r="J38" s="118">
        <v>471</v>
      </c>
      <c r="K38" s="1"/>
      <c r="L38" s="110">
        <v>8</v>
      </c>
      <c r="M38" s="111" t="s">
        <v>180</v>
      </c>
      <c r="N38" s="106" t="s">
        <v>103</v>
      </c>
      <c r="O38" s="106">
        <v>108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118</v>
      </c>
      <c r="F39" s="123"/>
      <c r="G39" s="110">
        <v>6</v>
      </c>
      <c r="H39" s="111" t="s">
        <v>182</v>
      </c>
      <c r="I39" s="106" t="s">
        <v>94</v>
      </c>
      <c r="J39" s="118">
        <v>82</v>
      </c>
      <c r="K39" s="1"/>
      <c r="L39" s="110">
        <v>9</v>
      </c>
      <c r="M39" s="111" t="s">
        <v>183</v>
      </c>
      <c r="N39" s="106" t="s">
        <v>103</v>
      </c>
      <c r="O39" s="106">
        <v>150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370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666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1022</v>
      </c>
      <c r="K41" s="1"/>
      <c r="L41" s="145"/>
      <c r="M41" s="146"/>
      <c r="N41" s="147"/>
      <c r="O41" s="148"/>
    </row>
    <row r="42" spans="2:15" ht="17.100000000000001" customHeight="1" thickTop="1" thickBot="1">
      <c r="B42" s="110">
        <v>1</v>
      </c>
      <c r="C42" s="111" t="s">
        <v>184</v>
      </c>
      <c r="D42" s="106" t="s">
        <v>103</v>
      </c>
      <c r="E42" s="118">
        <v>93</v>
      </c>
      <c r="F42" s="123"/>
      <c r="G42" s="110">
        <v>1</v>
      </c>
      <c r="H42" s="111" t="s">
        <v>185</v>
      </c>
      <c r="I42" s="106" t="s">
        <v>94</v>
      </c>
      <c r="J42" s="118">
        <v>260</v>
      </c>
      <c r="K42" s="1"/>
      <c r="L42" s="359" t="s">
        <v>186</v>
      </c>
      <c r="M42" s="360"/>
      <c r="N42" s="363" t="s">
        <v>187</v>
      </c>
      <c r="O42" s="365">
        <f>SUM(E8+E19+E27+E34+E41+J14+J23+J33+J41+O6+O19+O30)</f>
        <v>18498</v>
      </c>
    </row>
    <row r="43" spans="2:15" ht="17.100000000000001" customHeight="1" thickTop="1" thickBot="1">
      <c r="B43" s="110">
        <v>2</v>
      </c>
      <c r="C43" s="111" t="s">
        <v>188</v>
      </c>
      <c r="D43" s="106" t="s">
        <v>94</v>
      </c>
      <c r="E43" s="118">
        <v>91</v>
      </c>
      <c r="F43" s="123"/>
      <c r="G43" s="110">
        <v>2</v>
      </c>
      <c r="H43" s="111" t="s">
        <v>189</v>
      </c>
      <c r="I43" s="106" t="s">
        <v>94</v>
      </c>
      <c r="J43" s="118">
        <v>158</v>
      </c>
      <c r="K43" s="1"/>
      <c r="L43" s="361"/>
      <c r="M43" s="362"/>
      <c r="N43" s="364"/>
      <c r="O43" s="366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45</v>
      </c>
      <c r="F44" s="123"/>
      <c r="G44" s="149">
        <v>3</v>
      </c>
      <c r="H44" s="150" t="s">
        <v>191</v>
      </c>
      <c r="I44" s="151" t="s">
        <v>94</v>
      </c>
      <c r="J44" s="117">
        <v>604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AG28" sqref="AG28"/>
    </sheetView>
  </sheetViews>
  <sheetFormatPr defaultRowHeight="14.25"/>
  <cols>
    <col min="1" max="1" width="3.85546875" style="163" customWidth="1"/>
    <col min="2" max="3" width="9.140625" style="163" customWidth="1"/>
    <col min="4" max="4" width="4.85546875" style="163" customWidth="1"/>
    <col min="5" max="6" width="9.140625" style="163" customWidth="1"/>
    <col min="7" max="7" width="7.140625" style="163" customWidth="1"/>
    <col min="8" max="8" width="28.85546875" style="163" customWidth="1"/>
    <col min="9" max="9" width="7.5703125" style="163" customWidth="1"/>
    <col min="10" max="10" width="6.5703125" style="163" customWidth="1"/>
    <col min="11" max="11" width="8.7109375" style="163" customWidth="1"/>
    <col min="12" max="12" width="11.5703125" style="163" customWidth="1"/>
    <col min="13" max="28" width="9.140625" style="163" customWidth="1"/>
    <col min="29" max="16384" width="9.140625" style="176"/>
  </cols>
  <sheetData>
    <row r="1" spans="1:32" s="165" customFormat="1" ht="12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4"/>
    </row>
    <row r="2" spans="1:32" s="165" customFormat="1" ht="12.75">
      <c r="A2" s="163"/>
      <c r="B2" s="163" t="s">
        <v>193</v>
      </c>
      <c r="C2" s="163" t="s">
        <v>194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2" s="165" customFormat="1" ht="12.75">
      <c r="A3" s="163"/>
      <c r="B3" s="163" t="s">
        <v>195</v>
      </c>
      <c r="C3" s="163">
        <v>22201</v>
      </c>
      <c r="D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32" s="165" customFormat="1" ht="12.75">
      <c r="A4" s="163"/>
      <c r="B4" s="163" t="s">
        <v>196</v>
      </c>
      <c r="C4" s="163">
        <v>23734</v>
      </c>
      <c r="D4" s="163"/>
      <c r="H4" s="163" t="s">
        <v>197</v>
      </c>
      <c r="I4" s="165">
        <v>257</v>
      </c>
      <c r="J4" s="165">
        <f t="shared" ref="J4:J9" si="0">K4+K10</f>
        <v>257</v>
      </c>
      <c r="K4" s="163">
        <v>22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32" s="165" customFormat="1" ht="12.75">
      <c r="A5" s="163"/>
      <c r="B5" s="163" t="s">
        <v>198</v>
      </c>
      <c r="C5" s="163">
        <v>23346</v>
      </c>
      <c r="D5" s="163"/>
      <c r="E5" s="163"/>
      <c r="F5" s="163" t="s">
        <v>199</v>
      </c>
      <c r="H5" s="163" t="s">
        <v>200</v>
      </c>
      <c r="I5" s="165">
        <v>0</v>
      </c>
      <c r="J5" s="165">
        <f t="shared" si="0"/>
        <v>0</v>
      </c>
      <c r="K5" s="163">
        <v>0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32" s="165" customFormat="1" ht="12.75">
      <c r="A6" s="163"/>
      <c r="B6" s="163" t="s">
        <v>201</v>
      </c>
      <c r="C6" s="163">
        <v>22201</v>
      </c>
      <c r="D6" s="163"/>
      <c r="E6" s="163" t="s">
        <v>202</v>
      </c>
      <c r="F6" s="163">
        <v>3935</v>
      </c>
      <c r="H6" s="165" t="s">
        <v>203</v>
      </c>
      <c r="I6" s="165">
        <v>0</v>
      </c>
      <c r="J6" s="165">
        <f t="shared" si="0"/>
        <v>0</v>
      </c>
      <c r="K6" s="165">
        <v>0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32" s="165" customFormat="1" ht="12.75">
      <c r="A7" s="163"/>
      <c r="B7" s="163" t="s">
        <v>204</v>
      </c>
      <c r="C7" s="163">
        <v>20828</v>
      </c>
      <c r="D7" s="163"/>
      <c r="E7" s="163" t="s">
        <v>205</v>
      </c>
      <c r="F7" s="163">
        <v>4817</v>
      </c>
      <c r="H7" s="166" t="s">
        <v>206</v>
      </c>
      <c r="I7" s="165">
        <v>59</v>
      </c>
      <c r="J7" s="165">
        <f t="shared" si="0"/>
        <v>59</v>
      </c>
      <c r="K7" s="163">
        <v>1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32" s="165" customFormat="1" ht="12.75">
      <c r="A8" s="163"/>
      <c r="B8" s="163" t="s">
        <v>207</v>
      </c>
      <c r="C8" s="163">
        <v>20211</v>
      </c>
      <c r="D8" s="163"/>
      <c r="E8" s="163" t="s">
        <v>208</v>
      </c>
      <c r="F8" s="163">
        <v>3788</v>
      </c>
      <c r="H8" s="165" t="s">
        <v>209</v>
      </c>
      <c r="I8" s="165">
        <v>101</v>
      </c>
      <c r="J8" s="165">
        <f t="shared" si="0"/>
        <v>101</v>
      </c>
      <c r="K8" s="163">
        <v>6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32" s="165" customFormat="1" ht="12.75">
      <c r="A9" s="163"/>
      <c r="B9" s="163" t="s">
        <v>210</v>
      </c>
      <c r="C9" s="163">
        <v>19507</v>
      </c>
      <c r="D9" s="163"/>
      <c r="E9" s="163" t="s">
        <v>211</v>
      </c>
      <c r="F9" s="163">
        <v>5981</v>
      </c>
      <c r="H9" s="165" t="s">
        <v>212</v>
      </c>
      <c r="I9" s="165">
        <v>1</v>
      </c>
      <c r="J9" s="165">
        <f t="shared" si="0"/>
        <v>1</v>
      </c>
      <c r="K9" s="163">
        <v>0</v>
      </c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2" s="165" customFormat="1" ht="12.75">
      <c r="A10" s="163"/>
      <c r="B10" s="163" t="s">
        <v>213</v>
      </c>
      <c r="C10" s="163">
        <v>18949</v>
      </c>
      <c r="D10" s="163"/>
      <c r="E10" s="163" t="s">
        <v>214</v>
      </c>
      <c r="F10" s="163">
        <v>4154</v>
      </c>
      <c r="K10" s="165">
        <v>235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32" s="165" customFormat="1" ht="12.75">
      <c r="A11" s="163"/>
      <c r="B11" s="163" t="s">
        <v>215</v>
      </c>
      <c r="C11" s="163">
        <v>18673</v>
      </c>
      <c r="D11" s="163"/>
      <c r="E11" s="163" t="s">
        <v>195</v>
      </c>
      <c r="F11" s="163">
        <v>3176</v>
      </c>
      <c r="K11" s="165">
        <v>0</v>
      </c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32" s="165" customFormat="1" ht="12.75">
      <c r="A12" s="163"/>
      <c r="B12" s="163" t="s">
        <v>216</v>
      </c>
      <c r="C12" s="163">
        <v>18300</v>
      </c>
      <c r="D12" s="163"/>
      <c r="E12" s="163"/>
      <c r="F12" s="163"/>
      <c r="K12" s="165">
        <v>0</v>
      </c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32" s="165" customFormat="1" ht="12.75">
      <c r="A13" s="163"/>
      <c r="B13" s="163" t="s">
        <v>217</v>
      </c>
      <c r="C13" s="163">
        <v>17926</v>
      </c>
      <c r="D13" s="163"/>
      <c r="E13" s="163" t="s">
        <v>213</v>
      </c>
      <c r="F13" s="163">
        <v>4729</v>
      </c>
      <c r="K13" s="165">
        <v>58</v>
      </c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32" s="165" customFormat="1" ht="12.75">
      <c r="A14" s="163"/>
      <c r="B14" s="163" t="s">
        <v>218</v>
      </c>
      <c r="C14" s="163">
        <v>17914</v>
      </c>
      <c r="D14" s="163"/>
      <c r="E14" s="163" t="s">
        <v>215</v>
      </c>
      <c r="F14" s="163">
        <v>3474</v>
      </c>
      <c r="K14" s="165">
        <v>95</v>
      </c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32" s="165" customFormat="1" ht="12.75">
      <c r="A15" s="163"/>
      <c r="B15" s="163" t="s">
        <v>219</v>
      </c>
      <c r="C15" s="163">
        <v>18498</v>
      </c>
      <c r="D15" s="163"/>
      <c r="E15" s="163" t="s">
        <v>216</v>
      </c>
      <c r="F15" s="163">
        <v>3452</v>
      </c>
      <c r="J15" s="163"/>
      <c r="K15" s="165">
        <v>1</v>
      </c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32" s="165" customFormat="1" ht="12.75">
      <c r="A16" s="163"/>
      <c r="B16" s="163"/>
      <c r="E16" s="163" t="s">
        <v>217</v>
      </c>
      <c r="F16" s="163">
        <v>3763</v>
      </c>
      <c r="H16" s="163"/>
      <c r="I16" s="163"/>
      <c r="J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F16" s="167"/>
    </row>
    <row r="17" spans="1:32" s="165" customFormat="1" ht="12.75">
      <c r="A17" s="163"/>
      <c r="B17" s="163"/>
      <c r="C17" s="163"/>
      <c r="D17" s="163"/>
      <c r="E17" s="163" t="s">
        <v>218</v>
      </c>
      <c r="F17" s="163">
        <v>3180</v>
      </c>
      <c r="H17" s="163"/>
      <c r="I17" s="163"/>
      <c r="J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F17" s="167"/>
    </row>
    <row r="18" spans="1:32" s="165" customFormat="1" ht="12.75">
      <c r="A18" s="163"/>
      <c r="B18" s="163"/>
      <c r="C18" s="163"/>
      <c r="D18" s="163"/>
      <c r="E18" s="163" t="s">
        <v>219</v>
      </c>
      <c r="F18" s="163">
        <v>2211</v>
      </c>
      <c r="H18" s="163"/>
      <c r="I18" s="168"/>
      <c r="J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F18" s="167"/>
    </row>
    <row r="19" spans="1:32" s="165" customFormat="1" ht="12.75">
      <c r="A19" s="163"/>
      <c r="B19" s="163"/>
      <c r="C19" s="163"/>
      <c r="D19" s="163"/>
      <c r="G19" s="163"/>
      <c r="H19" s="163"/>
      <c r="I19" s="163"/>
      <c r="J19" s="163"/>
      <c r="K19" s="169">
        <f>K22+K23+K24+K25+K26+K27+K28+K29+K30+K31+K32+K33+K34</f>
        <v>1.0000000000000002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F19" s="167"/>
    </row>
    <row r="20" spans="1:32" s="165" customFormat="1" ht="12.75">
      <c r="A20" s="163"/>
      <c r="B20" s="163"/>
      <c r="C20" s="163"/>
      <c r="D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F20" s="167"/>
    </row>
    <row r="21" spans="1:32" s="165" customFormat="1" ht="12.75">
      <c r="A21" s="163"/>
      <c r="B21" s="163"/>
      <c r="C21" s="163"/>
      <c r="D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F21" s="167"/>
    </row>
    <row r="22" spans="1:32" s="165" customFormat="1" ht="12.75">
      <c r="A22" s="163"/>
      <c r="B22" s="163">
        <v>1412</v>
      </c>
      <c r="C22" s="163"/>
      <c r="D22" s="163"/>
      <c r="E22" s="163"/>
      <c r="F22" s="163"/>
      <c r="G22" s="163"/>
      <c r="H22" s="163"/>
      <c r="I22" s="163"/>
      <c r="J22" s="170" t="s">
        <v>220</v>
      </c>
      <c r="K22" s="167">
        <f t="shared" ref="K22:K34" si="1">B22/B$36</f>
        <v>0.45039872408293463</v>
      </c>
      <c r="L22" s="171">
        <f t="shared" ref="L22:L34" si="2">B22/B$36</f>
        <v>0.45039872408293463</v>
      </c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F22" s="167"/>
    </row>
    <row r="23" spans="1:32" s="165" customFormat="1" ht="12.75">
      <c r="A23" s="163"/>
      <c r="B23" s="163">
        <v>102</v>
      </c>
      <c r="C23" s="163"/>
      <c r="D23" s="163"/>
      <c r="E23" s="163"/>
      <c r="F23" s="163"/>
      <c r="G23" s="163"/>
      <c r="H23" s="163"/>
      <c r="I23" s="163"/>
      <c r="J23" s="170" t="s">
        <v>221</v>
      </c>
      <c r="K23" s="167">
        <f t="shared" si="1"/>
        <v>3.2535885167464113E-2</v>
      </c>
      <c r="L23" s="172">
        <f t="shared" si="2"/>
        <v>3.2535885167464113E-2</v>
      </c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F23" s="167"/>
    </row>
    <row r="24" spans="1:32" s="165" customFormat="1" ht="12.75">
      <c r="A24" s="163"/>
      <c r="B24" s="163">
        <v>78</v>
      </c>
      <c r="C24" s="163"/>
      <c r="D24" s="163"/>
      <c r="E24" s="163"/>
      <c r="F24" s="163"/>
      <c r="G24" s="163"/>
      <c r="H24" s="163"/>
      <c r="I24" s="163"/>
      <c r="J24" s="170" t="s">
        <v>222</v>
      </c>
      <c r="K24" s="167">
        <f t="shared" si="1"/>
        <v>2.4880382775119617E-2</v>
      </c>
      <c r="L24" s="172">
        <f t="shared" si="2"/>
        <v>2.4880382775119617E-2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F24" s="167"/>
    </row>
    <row r="25" spans="1:32" s="165" customFormat="1" ht="12.75" customHeight="1">
      <c r="A25" s="163"/>
      <c r="B25" s="163">
        <v>25</v>
      </c>
      <c r="C25" s="163"/>
      <c r="D25" s="163"/>
      <c r="E25" s="163"/>
      <c r="F25" s="163"/>
      <c r="G25" s="163"/>
      <c r="H25" s="163"/>
      <c r="J25" s="173" t="s">
        <v>223</v>
      </c>
      <c r="K25" s="167">
        <f t="shared" si="1"/>
        <v>7.9744816586921844E-3</v>
      </c>
      <c r="L25" s="172">
        <f t="shared" si="2"/>
        <v>7.9744816586921844E-3</v>
      </c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F25" s="167"/>
    </row>
    <row r="26" spans="1:32" s="165" customFormat="1" ht="12.75" customHeight="1">
      <c r="A26" s="163"/>
      <c r="B26" s="163">
        <v>1</v>
      </c>
      <c r="C26" s="163"/>
      <c r="D26" s="163"/>
      <c r="E26" s="163"/>
      <c r="F26" s="163"/>
      <c r="G26" s="163"/>
      <c r="H26" s="163"/>
      <c r="I26" s="163"/>
      <c r="J26" s="170" t="s">
        <v>224</v>
      </c>
      <c r="K26" s="167">
        <f t="shared" si="1"/>
        <v>3.1897926634768739E-4</v>
      </c>
      <c r="L26" s="171">
        <f t="shared" si="2"/>
        <v>3.1897926634768739E-4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F26" s="167"/>
    </row>
    <row r="27" spans="1:32" s="165" customFormat="1" ht="12.75">
      <c r="A27" s="163"/>
      <c r="B27" s="163">
        <v>17</v>
      </c>
      <c r="C27" s="163"/>
      <c r="D27" s="163"/>
      <c r="E27" s="163"/>
      <c r="F27" s="163"/>
      <c r="G27" s="163"/>
      <c r="H27" s="163"/>
      <c r="I27" s="163"/>
      <c r="J27" s="173" t="s">
        <v>225</v>
      </c>
      <c r="K27" s="167">
        <f t="shared" si="1"/>
        <v>5.4226475279106857E-3</v>
      </c>
      <c r="L27" s="171">
        <f t="shared" si="2"/>
        <v>5.4226475279106857E-3</v>
      </c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F27" s="167"/>
    </row>
    <row r="28" spans="1:32" s="165" customFormat="1" ht="12.75">
      <c r="A28" s="163"/>
      <c r="B28" s="163">
        <v>29</v>
      </c>
      <c r="C28" s="163"/>
      <c r="D28" s="163"/>
      <c r="E28" s="163"/>
      <c r="F28" s="163"/>
      <c r="G28" s="163"/>
      <c r="H28" s="163"/>
      <c r="I28" s="163"/>
      <c r="J28" s="173" t="s">
        <v>226</v>
      </c>
      <c r="K28" s="167">
        <f t="shared" si="1"/>
        <v>9.2503987240829342E-3</v>
      </c>
      <c r="L28" s="172">
        <f t="shared" si="2"/>
        <v>9.2503987240829342E-3</v>
      </c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F28" s="167"/>
    </row>
    <row r="29" spans="1:32" s="165" customFormat="1" ht="12.75">
      <c r="A29" s="163"/>
      <c r="B29" s="163">
        <v>22</v>
      </c>
      <c r="C29" s="163"/>
      <c r="D29" s="163"/>
      <c r="E29" s="163"/>
      <c r="F29" s="163"/>
      <c r="G29" s="163"/>
      <c r="H29" s="163"/>
      <c r="I29" s="163"/>
      <c r="J29" s="173" t="s">
        <v>227</v>
      </c>
      <c r="K29" s="167">
        <f t="shared" si="1"/>
        <v>7.0175438596491229E-3</v>
      </c>
      <c r="L29" s="172">
        <f t="shared" si="2"/>
        <v>7.0175438596491229E-3</v>
      </c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F29" s="167"/>
    </row>
    <row r="30" spans="1:32" s="165" customFormat="1" ht="12.75">
      <c r="A30" s="163"/>
      <c r="B30" s="163">
        <v>98</v>
      </c>
      <c r="C30" s="163"/>
      <c r="D30" s="163"/>
      <c r="E30" s="163"/>
      <c r="F30" s="163"/>
      <c r="G30" s="163"/>
      <c r="H30" s="163"/>
      <c r="I30" s="163"/>
      <c r="J30" s="173" t="s">
        <v>228</v>
      </c>
      <c r="K30" s="167">
        <f t="shared" si="1"/>
        <v>3.1259968102073363E-2</v>
      </c>
      <c r="L30" s="172">
        <f t="shared" si="2"/>
        <v>3.1259968102073363E-2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</row>
    <row r="31" spans="1:32" s="165" customFormat="1" ht="12.75">
      <c r="A31" s="163"/>
      <c r="B31" s="163">
        <v>812</v>
      </c>
      <c r="C31" s="163"/>
      <c r="D31" s="163"/>
      <c r="E31" s="163"/>
      <c r="F31" s="163"/>
      <c r="G31" s="163"/>
      <c r="H31" s="163"/>
      <c r="I31" s="163"/>
      <c r="J31" s="173" t="s">
        <v>229</v>
      </c>
      <c r="K31" s="167">
        <f t="shared" si="1"/>
        <v>0.25901116427432219</v>
      </c>
      <c r="L31" s="172">
        <f t="shared" si="2"/>
        <v>0.25901116427432219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32" s="165" customFormat="1" ht="12.75">
      <c r="A32" s="163"/>
      <c r="B32" s="163">
        <v>218</v>
      </c>
      <c r="C32" s="163"/>
      <c r="D32" s="163"/>
      <c r="E32" s="163"/>
      <c r="F32" s="163"/>
      <c r="G32" s="163"/>
      <c r="H32" s="163"/>
      <c r="I32" s="163"/>
      <c r="J32" s="173" t="s">
        <v>230</v>
      </c>
      <c r="K32" s="167">
        <f t="shared" si="1"/>
        <v>6.9537480063795856E-2</v>
      </c>
      <c r="L32" s="172">
        <f t="shared" si="2"/>
        <v>6.9537480063795856E-2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1:32" s="165" customFormat="1" ht="12.75">
      <c r="A33" s="163"/>
      <c r="B33" s="163">
        <v>15</v>
      </c>
      <c r="C33" s="163"/>
      <c r="D33" s="163"/>
      <c r="E33" s="163"/>
      <c r="F33" s="163"/>
      <c r="G33" s="163"/>
      <c r="H33" s="163"/>
      <c r="I33" s="163"/>
      <c r="J33" s="173" t="s">
        <v>231</v>
      </c>
      <c r="K33" s="167">
        <f t="shared" si="1"/>
        <v>4.7846889952153108E-3</v>
      </c>
      <c r="L33" s="171">
        <f t="shared" si="2"/>
        <v>4.7846889952153108E-3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32" s="165" customFormat="1" ht="12.75">
      <c r="A34" s="163"/>
      <c r="B34" s="163">
        <v>306</v>
      </c>
      <c r="C34" s="163"/>
      <c r="D34" s="163"/>
      <c r="E34" s="163"/>
      <c r="F34" s="163"/>
      <c r="G34" s="163"/>
      <c r="H34" s="163"/>
      <c r="I34" s="163"/>
      <c r="J34" s="173" t="s">
        <v>232</v>
      </c>
      <c r="K34" s="167">
        <f t="shared" si="1"/>
        <v>9.7607655502392338E-2</v>
      </c>
      <c r="L34" s="171">
        <f t="shared" si="2"/>
        <v>9.7607655502392338E-2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32" s="165" customFormat="1" ht="12.75">
      <c r="A35" s="163"/>
      <c r="C35" s="163"/>
      <c r="D35" s="163"/>
      <c r="E35" s="163"/>
      <c r="F35" s="163"/>
      <c r="G35" s="163"/>
      <c r="H35" s="163"/>
      <c r="I35" s="163"/>
      <c r="J35" s="17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32" s="165" customFormat="1" ht="12.75">
      <c r="A36" s="163"/>
      <c r="B36" s="163">
        <v>3135</v>
      </c>
      <c r="C36" s="163"/>
      <c r="D36" s="163"/>
      <c r="E36" s="163"/>
      <c r="F36" s="163"/>
      <c r="G36" s="163"/>
      <c r="H36" s="163"/>
      <c r="I36" s="163"/>
      <c r="J36" s="173"/>
      <c r="K36" s="167">
        <v>1</v>
      </c>
      <c r="L36" s="172">
        <f>B36/B$36</f>
        <v>1</v>
      </c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32" s="165" customFormat="1" ht="12.75">
      <c r="A37" s="163"/>
      <c r="C37" s="163"/>
      <c r="D37" s="163"/>
      <c r="E37" s="163"/>
      <c r="F37" s="163"/>
      <c r="G37" s="163"/>
      <c r="H37" s="163"/>
      <c r="I37" s="163"/>
      <c r="J37" s="163"/>
      <c r="K37" s="174"/>
      <c r="L37" s="174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32" s="165" customFormat="1" ht="12.75">
      <c r="A38" s="163"/>
      <c r="B38" s="163">
        <f>SUM(B22:B34)</f>
        <v>3135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7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32" s="165" customFormat="1" ht="12.7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7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F39" s="440"/>
    </row>
    <row r="40" spans="1:32" s="165" customFormat="1" ht="12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7"/>
      <c r="N40" s="392" t="s">
        <v>272</v>
      </c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</row>
    <row r="41" spans="1:32" s="165" customFormat="1" ht="12.75" customHeight="1">
      <c r="M41" s="167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</row>
    <row r="42" spans="1:32" s="165" customFormat="1" ht="12.75">
      <c r="M42" s="167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32" s="165" customFormat="1" ht="12.75">
      <c r="M43" s="167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32" s="165" customFormat="1" ht="12.75">
      <c r="M44" s="167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32" s="165" customFormat="1" ht="12.75">
      <c r="M45" s="167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32" s="165" customFormat="1" ht="12.75">
      <c r="M46" s="16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32" s="165" customFormat="1" ht="12.75">
      <c r="M47" s="167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32" s="165" customFormat="1" ht="12.75">
      <c r="M48" s="167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1:28" s="165" customFormat="1" ht="12.75">
      <c r="M49" s="167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1:28" s="165" customFormat="1" ht="12.75">
      <c r="M50" s="167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1:28" s="165" customFormat="1" ht="12.75">
      <c r="M51" s="167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1:28" s="165" customFormat="1" ht="12.75">
      <c r="M52" s="167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1:28" s="165" customFormat="1" ht="12.75">
      <c r="M53" s="174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</row>
    <row r="54" spans="1:28" s="165" customFormat="1" ht="12.75"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8" s="165" customFormat="1" ht="12.75">
      <c r="M55" s="163"/>
      <c r="N55" s="163"/>
      <c r="O55" s="163"/>
      <c r="P55" s="172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</row>
    <row r="56" spans="1:28" s="165" customFormat="1" ht="12.75">
      <c r="M56" s="163"/>
      <c r="N56" s="163"/>
      <c r="O56" s="163"/>
      <c r="P56" s="175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</row>
    <row r="57" spans="1:28" s="165" customFormat="1" ht="12.7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72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</row>
    <row r="58" spans="1:28" s="165" customFormat="1" ht="12.7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72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</row>
    <row r="59" spans="1:28" s="165" customFormat="1" ht="12.7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75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1:28" s="165" customFormat="1" ht="12.7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71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</row>
    <row r="61" spans="1:28" s="165" customFormat="1" ht="12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72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</row>
    <row r="62" spans="1:28">
      <c r="P62" s="172"/>
    </row>
    <row r="63" spans="1:28">
      <c r="P63" s="172"/>
    </row>
    <row r="64" spans="1:28">
      <c r="P64" s="172"/>
    </row>
    <row r="65" spans="16:16">
      <c r="P65" s="172"/>
    </row>
    <row r="66" spans="16:16">
      <c r="P66" s="175"/>
    </row>
    <row r="67" spans="16:16">
      <c r="P67" s="17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>
      <selection activeCell="R19" sqref="R19"/>
    </sheetView>
  </sheetViews>
  <sheetFormatPr defaultRowHeight="12.75"/>
  <cols>
    <col min="1" max="1" width="2.85546875" style="162" customWidth="1"/>
    <col min="2" max="2" width="4.7109375" style="162" customWidth="1"/>
    <col min="3" max="3" width="25" style="162" customWidth="1"/>
    <col min="4" max="4" width="26.28515625" style="162" customWidth="1"/>
    <col min="5" max="5" width="13.28515625" style="214" customWidth="1"/>
    <col min="6" max="8" width="12.28515625" style="214" customWidth="1"/>
    <col min="9" max="9" width="13" style="214" customWidth="1"/>
    <col min="10" max="10" width="12.42578125" style="214" customWidth="1"/>
    <col min="11" max="11" width="12.5703125" style="255" customWidth="1"/>
    <col min="12" max="12" width="12.28515625" style="214" customWidth="1"/>
    <col min="13" max="13" width="12.140625" style="255" customWidth="1"/>
    <col min="14" max="15" width="12.28515625" style="214" customWidth="1"/>
    <col min="16" max="16" width="12.28515625" style="255" customWidth="1"/>
    <col min="17" max="17" width="12.85546875" style="214" customWidth="1"/>
    <col min="18" max="18" width="13.42578125" style="214" customWidth="1"/>
    <col min="19" max="19" width="15.85546875" style="214" customWidth="1"/>
    <col min="20" max="20" width="10.7109375" style="162" bestFit="1" customWidth="1"/>
    <col min="21" max="16384" width="9.140625" style="162"/>
  </cols>
  <sheetData>
    <row r="2" spans="2:20" ht="42" customHeight="1">
      <c r="B2" s="177"/>
      <c r="C2" s="178"/>
      <c r="D2" s="179"/>
      <c r="E2" s="432" t="s">
        <v>233</v>
      </c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177"/>
      <c r="Q2" s="177"/>
      <c r="R2" s="180"/>
      <c r="S2" s="181"/>
    </row>
    <row r="3" spans="2:20" ht="48.75" customHeight="1">
      <c r="B3" s="434" t="s">
        <v>234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</row>
    <row r="4" spans="2:20" ht="42" customHeight="1" thickBot="1">
      <c r="B4" s="435" t="s">
        <v>235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</row>
    <row r="5" spans="2:20" ht="40.5" customHeight="1" thickBot="1">
      <c r="B5" s="182" t="s">
        <v>1</v>
      </c>
      <c r="C5" s="183" t="s">
        <v>2</v>
      </c>
      <c r="D5" s="184" t="s">
        <v>3</v>
      </c>
      <c r="E5" s="185" t="s">
        <v>236</v>
      </c>
      <c r="F5" s="186" t="s">
        <v>237</v>
      </c>
      <c r="G5" s="187" t="s">
        <v>6</v>
      </c>
      <c r="H5" s="187" t="s">
        <v>7</v>
      </c>
      <c r="I5" s="187" t="s">
        <v>8</v>
      </c>
      <c r="J5" s="187" t="s">
        <v>9</v>
      </c>
      <c r="K5" s="187" t="s">
        <v>10</v>
      </c>
      <c r="L5" s="187" t="s">
        <v>11</v>
      </c>
      <c r="M5" s="187" t="s">
        <v>12</v>
      </c>
      <c r="N5" s="187" t="s">
        <v>13</v>
      </c>
      <c r="O5" s="187" t="s">
        <v>238</v>
      </c>
      <c r="P5" s="187" t="s">
        <v>239</v>
      </c>
      <c r="Q5" s="187" t="s">
        <v>16</v>
      </c>
      <c r="R5" s="187" t="s">
        <v>17</v>
      </c>
      <c r="S5" s="188" t="s">
        <v>18</v>
      </c>
    </row>
    <row r="6" spans="2:20" ht="24" customHeight="1" thickBot="1">
      <c r="B6" s="189"/>
      <c r="C6" s="437" t="s">
        <v>240</v>
      </c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</row>
    <row r="7" spans="2:20" ht="24" customHeight="1" thickBot="1">
      <c r="B7" s="190" t="s">
        <v>20</v>
      </c>
      <c r="C7" s="438" t="s">
        <v>241</v>
      </c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1"/>
    </row>
    <row r="8" spans="2:20" ht="24" customHeight="1" thickBot="1">
      <c r="B8" s="191"/>
      <c r="C8" s="414" t="s">
        <v>242</v>
      </c>
      <c r="D8" s="439"/>
      <c r="E8" s="192">
        <v>114</v>
      </c>
      <c r="F8" s="192">
        <v>124</v>
      </c>
      <c r="G8" s="193">
        <v>191</v>
      </c>
      <c r="H8" s="193">
        <v>237</v>
      </c>
      <c r="I8" s="193">
        <v>179</v>
      </c>
      <c r="J8" s="194">
        <v>46</v>
      </c>
      <c r="K8" s="193">
        <v>250</v>
      </c>
      <c r="L8" s="193">
        <v>68</v>
      </c>
      <c r="M8" s="193">
        <v>116</v>
      </c>
      <c r="N8" s="193">
        <v>150</v>
      </c>
      <c r="O8" s="193">
        <v>117</v>
      </c>
      <c r="P8" s="193">
        <v>199</v>
      </c>
      <c r="Q8" s="193">
        <v>201</v>
      </c>
      <c r="R8" s="195">
        <v>213</v>
      </c>
      <c r="S8" s="196">
        <f>SUM(E8:R8)</f>
        <v>2205</v>
      </c>
    </row>
    <row r="9" spans="2:20" ht="24" customHeight="1" thickBot="1">
      <c r="B9" s="191"/>
      <c r="C9" s="427" t="s">
        <v>243</v>
      </c>
      <c r="D9" s="428"/>
      <c r="E9" s="197">
        <v>369</v>
      </c>
      <c r="F9" s="197">
        <v>264</v>
      </c>
      <c r="G9" s="197">
        <v>394</v>
      </c>
      <c r="H9" s="197">
        <v>526</v>
      </c>
      <c r="I9" s="197">
        <v>447</v>
      </c>
      <c r="J9" s="194">
        <v>73</v>
      </c>
      <c r="K9" s="197">
        <v>430</v>
      </c>
      <c r="L9" s="197">
        <v>172</v>
      </c>
      <c r="M9" s="197">
        <v>254</v>
      </c>
      <c r="N9" s="197">
        <v>291</v>
      </c>
      <c r="O9" s="197">
        <v>463</v>
      </c>
      <c r="P9" s="197">
        <v>446</v>
      </c>
      <c r="Q9" s="197">
        <v>483</v>
      </c>
      <c r="R9" s="198">
        <v>458</v>
      </c>
      <c r="S9" s="196">
        <f>SUM(E9:R9)</f>
        <v>5070</v>
      </c>
      <c r="T9" s="199"/>
    </row>
    <row r="10" spans="2:20" ht="24" customHeight="1" thickBot="1">
      <c r="B10" s="191"/>
      <c r="C10" s="413" t="s">
        <v>244</v>
      </c>
      <c r="D10" s="414"/>
      <c r="E10" s="200">
        <v>328</v>
      </c>
      <c r="F10" s="200">
        <v>212</v>
      </c>
      <c r="G10" s="200">
        <v>307</v>
      </c>
      <c r="H10" s="200">
        <v>418</v>
      </c>
      <c r="I10" s="200">
        <v>416</v>
      </c>
      <c r="J10" s="194">
        <v>108</v>
      </c>
      <c r="K10" s="200">
        <v>374</v>
      </c>
      <c r="L10" s="200">
        <v>151</v>
      </c>
      <c r="M10" s="200">
        <v>202</v>
      </c>
      <c r="N10" s="200">
        <v>228</v>
      </c>
      <c r="O10" s="200">
        <v>469</v>
      </c>
      <c r="P10" s="200">
        <v>320</v>
      </c>
      <c r="Q10" s="197">
        <v>440</v>
      </c>
      <c r="R10" s="201">
        <v>395</v>
      </c>
      <c r="S10" s="196">
        <f>SUM(E10:R10)</f>
        <v>4368</v>
      </c>
      <c r="T10" s="199"/>
    </row>
    <row r="11" spans="2:20" ht="24" customHeight="1" thickBot="1">
      <c r="B11" s="191"/>
      <c r="C11" s="413" t="s">
        <v>245</v>
      </c>
      <c r="D11" s="414"/>
      <c r="E11" s="202">
        <v>232</v>
      </c>
      <c r="F11" s="202">
        <v>157</v>
      </c>
      <c r="G11" s="202">
        <v>225</v>
      </c>
      <c r="H11" s="202">
        <v>352</v>
      </c>
      <c r="I11" s="202">
        <v>291</v>
      </c>
      <c r="J11" s="203">
        <v>76</v>
      </c>
      <c r="K11" s="202">
        <v>305</v>
      </c>
      <c r="L11" s="202">
        <v>117</v>
      </c>
      <c r="M11" s="202">
        <v>158</v>
      </c>
      <c r="N11" s="202">
        <v>173</v>
      </c>
      <c r="O11" s="202">
        <v>291</v>
      </c>
      <c r="P11" s="202">
        <v>221</v>
      </c>
      <c r="Q11" s="200">
        <v>340</v>
      </c>
      <c r="R11" s="204">
        <v>284</v>
      </c>
      <c r="S11" s="196">
        <f>SUM(E11:R11)</f>
        <v>3222</v>
      </c>
      <c r="T11" s="199"/>
    </row>
    <row r="12" spans="2:20" ht="24" customHeight="1" thickBot="1">
      <c r="B12" s="205"/>
      <c r="C12" s="394" t="s">
        <v>246</v>
      </c>
      <c r="D12" s="395"/>
      <c r="E12" s="206">
        <v>253</v>
      </c>
      <c r="F12" s="206">
        <v>190</v>
      </c>
      <c r="G12" s="203">
        <v>275</v>
      </c>
      <c r="H12" s="203">
        <v>350</v>
      </c>
      <c r="I12" s="203">
        <v>331</v>
      </c>
      <c r="J12" s="207">
        <v>112</v>
      </c>
      <c r="K12" s="203">
        <v>327</v>
      </c>
      <c r="L12" s="203">
        <v>158</v>
      </c>
      <c r="M12" s="208">
        <v>160</v>
      </c>
      <c r="N12" s="208">
        <v>180</v>
      </c>
      <c r="O12" s="208">
        <v>324</v>
      </c>
      <c r="P12" s="208">
        <v>289</v>
      </c>
      <c r="Q12" s="202">
        <v>339</v>
      </c>
      <c r="R12" s="208">
        <v>345</v>
      </c>
      <c r="S12" s="196">
        <f>SUM(E12:R12)</f>
        <v>3633</v>
      </c>
      <c r="T12" s="199"/>
    </row>
    <row r="13" spans="2:20" ht="24" customHeight="1" thickBot="1">
      <c r="B13" s="408" t="s">
        <v>247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199"/>
    </row>
    <row r="14" spans="2:20" ht="24" customHeight="1" thickBot="1">
      <c r="B14" s="209">
        <v>2</v>
      </c>
      <c r="C14" s="429" t="s">
        <v>248</v>
      </c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1"/>
      <c r="T14" s="199"/>
    </row>
    <row r="15" spans="2:20" ht="24" customHeight="1" thickBot="1">
      <c r="B15" s="210"/>
      <c r="C15" s="418" t="s">
        <v>249</v>
      </c>
      <c r="D15" s="414"/>
      <c r="E15" s="200">
        <v>276</v>
      </c>
      <c r="F15" s="200">
        <v>104</v>
      </c>
      <c r="G15" s="194">
        <v>101</v>
      </c>
      <c r="H15" s="194">
        <v>170</v>
      </c>
      <c r="I15" s="194">
        <v>184</v>
      </c>
      <c r="J15" s="202">
        <v>28</v>
      </c>
      <c r="K15" s="194">
        <v>132</v>
      </c>
      <c r="L15" s="194">
        <v>58</v>
      </c>
      <c r="M15" s="211">
        <v>81</v>
      </c>
      <c r="N15" s="211">
        <v>105</v>
      </c>
      <c r="O15" s="211">
        <v>414</v>
      </c>
      <c r="P15" s="211">
        <v>164</v>
      </c>
      <c r="Q15" s="211">
        <v>168</v>
      </c>
      <c r="R15" s="211">
        <v>131</v>
      </c>
      <c r="S15" s="196">
        <f>SUM(E15:R15)</f>
        <v>2116</v>
      </c>
      <c r="T15" s="199"/>
    </row>
    <row r="16" spans="2:20" ht="24" customHeight="1" thickBot="1">
      <c r="B16" s="210" t="s">
        <v>22</v>
      </c>
      <c r="C16" s="418" t="s">
        <v>250</v>
      </c>
      <c r="D16" s="414"/>
      <c r="E16" s="200">
        <v>293</v>
      </c>
      <c r="F16" s="200">
        <v>215</v>
      </c>
      <c r="G16" s="194">
        <v>290</v>
      </c>
      <c r="H16" s="194">
        <v>406</v>
      </c>
      <c r="I16" s="194">
        <v>363</v>
      </c>
      <c r="J16" s="194">
        <v>78</v>
      </c>
      <c r="K16" s="194">
        <v>323</v>
      </c>
      <c r="L16" s="194">
        <v>133</v>
      </c>
      <c r="M16" s="211">
        <v>169</v>
      </c>
      <c r="N16" s="211">
        <v>198</v>
      </c>
      <c r="O16" s="211">
        <v>393</v>
      </c>
      <c r="P16" s="211">
        <v>290</v>
      </c>
      <c r="Q16" s="211">
        <v>417</v>
      </c>
      <c r="R16" s="211">
        <v>383</v>
      </c>
      <c r="S16" s="196">
        <f>SUM(E16:R16)</f>
        <v>3951</v>
      </c>
      <c r="T16" s="199"/>
    </row>
    <row r="17" spans="2:20" s="214" customFormat="1" ht="24" customHeight="1" thickBot="1">
      <c r="B17" s="212" t="s">
        <v>22</v>
      </c>
      <c r="C17" s="419" t="s">
        <v>251</v>
      </c>
      <c r="D17" s="420"/>
      <c r="E17" s="200">
        <v>172</v>
      </c>
      <c r="F17" s="200">
        <v>102</v>
      </c>
      <c r="G17" s="194">
        <v>203</v>
      </c>
      <c r="H17" s="194">
        <v>156</v>
      </c>
      <c r="I17" s="194">
        <v>163</v>
      </c>
      <c r="J17" s="202">
        <v>30</v>
      </c>
      <c r="K17" s="194">
        <v>158</v>
      </c>
      <c r="L17" s="194">
        <v>63</v>
      </c>
      <c r="M17" s="211">
        <v>98</v>
      </c>
      <c r="N17" s="211">
        <v>97</v>
      </c>
      <c r="O17" s="211">
        <v>199</v>
      </c>
      <c r="P17" s="211">
        <v>132</v>
      </c>
      <c r="Q17" s="211">
        <v>175</v>
      </c>
      <c r="R17" s="211">
        <v>177</v>
      </c>
      <c r="S17" s="196">
        <f>SUM(E17:R17)</f>
        <v>1925</v>
      </c>
      <c r="T17" s="213"/>
    </row>
    <row r="18" spans="2:20" s="214" customFormat="1" ht="24" customHeight="1" thickBot="1">
      <c r="B18" s="212"/>
      <c r="C18" s="421" t="s">
        <v>252</v>
      </c>
      <c r="D18" s="422"/>
      <c r="E18" s="206">
        <v>256</v>
      </c>
      <c r="F18" s="206">
        <v>227</v>
      </c>
      <c r="G18" s="203">
        <v>400</v>
      </c>
      <c r="H18" s="203">
        <v>589</v>
      </c>
      <c r="I18" s="203">
        <v>465</v>
      </c>
      <c r="J18" s="194">
        <v>137</v>
      </c>
      <c r="K18" s="203">
        <v>548</v>
      </c>
      <c r="L18" s="203">
        <v>223</v>
      </c>
      <c r="M18" s="208">
        <v>281</v>
      </c>
      <c r="N18" s="208">
        <v>354</v>
      </c>
      <c r="O18" s="208">
        <v>288</v>
      </c>
      <c r="P18" s="208">
        <v>442</v>
      </c>
      <c r="Q18" s="208">
        <v>485</v>
      </c>
      <c r="R18" s="211">
        <v>475</v>
      </c>
      <c r="S18" s="196">
        <f>SUM(E18:R18)</f>
        <v>5170</v>
      </c>
      <c r="T18" s="213"/>
    </row>
    <row r="19" spans="2:20" s="214" customFormat="1" ht="24" customHeight="1" thickBot="1">
      <c r="B19" s="215"/>
      <c r="C19" s="423" t="s">
        <v>253</v>
      </c>
      <c r="D19" s="424"/>
      <c r="E19" s="216">
        <v>299</v>
      </c>
      <c r="F19" s="216">
        <v>299</v>
      </c>
      <c r="G19" s="207">
        <v>398</v>
      </c>
      <c r="H19" s="207">
        <v>562</v>
      </c>
      <c r="I19" s="207">
        <v>489</v>
      </c>
      <c r="J19" s="202">
        <v>142</v>
      </c>
      <c r="K19" s="207">
        <v>525</v>
      </c>
      <c r="L19" s="207">
        <v>189</v>
      </c>
      <c r="M19" s="217">
        <v>261</v>
      </c>
      <c r="N19" s="217">
        <v>268</v>
      </c>
      <c r="O19" s="217">
        <v>370</v>
      </c>
      <c r="P19" s="217">
        <v>447</v>
      </c>
      <c r="Q19" s="217">
        <v>558</v>
      </c>
      <c r="R19" s="217">
        <v>529</v>
      </c>
      <c r="S19" s="196">
        <f>SUM(E19:R19)</f>
        <v>5336</v>
      </c>
      <c r="T19" s="213"/>
    </row>
    <row r="20" spans="2:20" ht="24" customHeight="1" thickBot="1">
      <c r="B20" s="425" t="s">
        <v>254</v>
      </c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</row>
    <row r="21" spans="2:20" ht="24" customHeight="1" thickBot="1">
      <c r="B21" s="190">
        <v>3</v>
      </c>
      <c r="C21" s="415" t="s">
        <v>255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7"/>
    </row>
    <row r="22" spans="2:20" ht="24" customHeight="1" thickBot="1">
      <c r="B22" s="218"/>
      <c r="C22" s="413" t="s">
        <v>256</v>
      </c>
      <c r="D22" s="414"/>
      <c r="E22" s="202">
        <v>230</v>
      </c>
      <c r="F22" s="202">
        <v>151</v>
      </c>
      <c r="G22" s="202">
        <v>242</v>
      </c>
      <c r="H22" s="202">
        <v>282</v>
      </c>
      <c r="I22" s="202">
        <v>304</v>
      </c>
      <c r="J22" s="202">
        <v>78</v>
      </c>
      <c r="K22" s="202">
        <v>285</v>
      </c>
      <c r="L22" s="202">
        <v>88</v>
      </c>
      <c r="M22" s="202">
        <v>136</v>
      </c>
      <c r="N22" s="202">
        <v>151</v>
      </c>
      <c r="O22" s="202">
        <v>330</v>
      </c>
      <c r="P22" s="202">
        <v>271</v>
      </c>
      <c r="Q22" s="202">
        <v>422</v>
      </c>
      <c r="R22" s="204">
        <v>312</v>
      </c>
      <c r="S22" s="219">
        <f t="shared" ref="S22:S28" si="0">SUM(E22:R22)</f>
        <v>3282</v>
      </c>
    </row>
    <row r="23" spans="2:20" ht="24" customHeight="1" thickBot="1">
      <c r="B23" s="220"/>
      <c r="C23" s="413" t="s">
        <v>257</v>
      </c>
      <c r="D23" s="414"/>
      <c r="E23" s="200">
        <v>297</v>
      </c>
      <c r="F23" s="200">
        <v>228</v>
      </c>
      <c r="G23" s="194">
        <v>358</v>
      </c>
      <c r="H23" s="194">
        <v>474</v>
      </c>
      <c r="I23" s="194">
        <v>401</v>
      </c>
      <c r="J23" s="194">
        <v>110</v>
      </c>
      <c r="K23" s="194">
        <v>422</v>
      </c>
      <c r="L23" s="194">
        <v>176</v>
      </c>
      <c r="M23" s="211">
        <v>203</v>
      </c>
      <c r="N23" s="211">
        <v>306</v>
      </c>
      <c r="O23" s="211">
        <v>373</v>
      </c>
      <c r="P23" s="211">
        <v>375</v>
      </c>
      <c r="Q23" s="211">
        <v>455</v>
      </c>
      <c r="R23" s="211">
        <v>445</v>
      </c>
      <c r="S23" s="219">
        <f t="shared" si="0"/>
        <v>4623</v>
      </c>
    </row>
    <row r="24" spans="2:20" ht="24" customHeight="1" thickBot="1">
      <c r="B24" s="220"/>
      <c r="C24" s="413" t="s">
        <v>258</v>
      </c>
      <c r="D24" s="414"/>
      <c r="E24" s="202">
        <v>200</v>
      </c>
      <c r="F24" s="202">
        <v>152</v>
      </c>
      <c r="G24" s="202">
        <v>253</v>
      </c>
      <c r="H24" s="202">
        <v>317</v>
      </c>
      <c r="I24" s="202">
        <v>262</v>
      </c>
      <c r="J24" s="202">
        <v>55</v>
      </c>
      <c r="K24" s="202">
        <v>286</v>
      </c>
      <c r="L24" s="202">
        <v>127</v>
      </c>
      <c r="M24" s="202">
        <v>144</v>
      </c>
      <c r="N24" s="202">
        <v>155</v>
      </c>
      <c r="O24" s="202">
        <v>270</v>
      </c>
      <c r="P24" s="202">
        <v>202</v>
      </c>
      <c r="Q24" s="202">
        <v>311</v>
      </c>
      <c r="R24" s="204">
        <v>253</v>
      </c>
      <c r="S24" s="219">
        <f t="shared" si="0"/>
        <v>2987</v>
      </c>
    </row>
    <row r="25" spans="2:20" s="214" customFormat="1" ht="24" customHeight="1" thickBot="1">
      <c r="B25" s="221"/>
      <c r="C25" s="396" t="s">
        <v>259</v>
      </c>
      <c r="D25" s="397"/>
      <c r="E25" s="200">
        <v>198</v>
      </c>
      <c r="F25" s="200">
        <v>155</v>
      </c>
      <c r="G25" s="194">
        <v>238</v>
      </c>
      <c r="H25" s="194">
        <v>359</v>
      </c>
      <c r="I25" s="194">
        <v>275</v>
      </c>
      <c r="J25" s="194">
        <v>82</v>
      </c>
      <c r="K25" s="194">
        <v>279</v>
      </c>
      <c r="L25" s="194">
        <v>107</v>
      </c>
      <c r="M25" s="211">
        <v>134</v>
      </c>
      <c r="N25" s="211">
        <v>190</v>
      </c>
      <c r="O25" s="211">
        <v>275</v>
      </c>
      <c r="P25" s="211">
        <v>216</v>
      </c>
      <c r="Q25" s="211">
        <v>283</v>
      </c>
      <c r="R25" s="211">
        <v>276</v>
      </c>
      <c r="S25" s="219">
        <f t="shared" si="0"/>
        <v>3067</v>
      </c>
    </row>
    <row r="26" spans="2:20" ht="24" customHeight="1" thickBot="1">
      <c r="B26" s="220"/>
      <c r="C26" s="413" t="s">
        <v>260</v>
      </c>
      <c r="D26" s="414"/>
      <c r="E26" s="202">
        <v>158</v>
      </c>
      <c r="F26" s="202">
        <v>93</v>
      </c>
      <c r="G26" s="202">
        <v>105</v>
      </c>
      <c r="H26" s="202">
        <v>165</v>
      </c>
      <c r="I26" s="202">
        <v>141</v>
      </c>
      <c r="J26" s="202">
        <v>48</v>
      </c>
      <c r="K26" s="202">
        <v>149</v>
      </c>
      <c r="L26" s="202">
        <v>82</v>
      </c>
      <c r="M26" s="202">
        <v>77</v>
      </c>
      <c r="N26" s="202">
        <v>88</v>
      </c>
      <c r="O26" s="202">
        <v>165</v>
      </c>
      <c r="P26" s="202">
        <v>154</v>
      </c>
      <c r="Q26" s="202">
        <v>148</v>
      </c>
      <c r="R26" s="204">
        <v>162</v>
      </c>
      <c r="S26" s="219">
        <f t="shared" si="0"/>
        <v>1735</v>
      </c>
    </row>
    <row r="27" spans="2:20" s="214" customFormat="1" ht="24" customHeight="1" thickBot="1">
      <c r="B27" s="221"/>
      <c r="C27" s="396" t="s">
        <v>261</v>
      </c>
      <c r="D27" s="397"/>
      <c r="E27" s="200">
        <v>78</v>
      </c>
      <c r="F27" s="200">
        <v>45</v>
      </c>
      <c r="G27" s="194">
        <v>49</v>
      </c>
      <c r="H27" s="194">
        <v>82</v>
      </c>
      <c r="I27" s="194">
        <v>64</v>
      </c>
      <c r="J27" s="194">
        <v>15</v>
      </c>
      <c r="K27" s="194">
        <v>60</v>
      </c>
      <c r="L27" s="194">
        <v>41</v>
      </c>
      <c r="M27" s="211">
        <v>54</v>
      </c>
      <c r="N27" s="211">
        <v>46</v>
      </c>
      <c r="O27" s="211">
        <v>77</v>
      </c>
      <c r="P27" s="211">
        <v>59</v>
      </c>
      <c r="Q27" s="211">
        <v>52</v>
      </c>
      <c r="R27" s="211">
        <v>53</v>
      </c>
      <c r="S27" s="219">
        <f t="shared" si="0"/>
        <v>775</v>
      </c>
    </row>
    <row r="28" spans="2:20" ht="24" customHeight="1" thickBot="1">
      <c r="B28" s="222"/>
      <c r="C28" s="406" t="s">
        <v>262</v>
      </c>
      <c r="D28" s="407"/>
      <c r="E28" s="223">
        <v>135</v>
      </c>
      <c r="F28" s="223">
        <v>123</v>
      </c>
      <c r="G28" s="223">
        <v>147</v>
      </c>
      <c r="H28" s="223">
        <v>204</v>
      </c>
      <c r="I28" s="223">
        <v>217</v>
      </c>
      <c r="J28" s="223">
        <v>27</v>
      </c>
      <c r="K28" s="223">
        <v>205</v>
      </c>
      <c r="L28" s="223">
        <v>45</v>
      </c>
      <c r="M28" s="223">
        <v>142</v>
      </c>
      <c r="N28" s="223">
        <v>86</v>
      </c>
      <c r="O28" s="223">
        <v>174</v>
      </c>
      <c r="P28" s="223">
        <v>198</v>
      </c>
      <c r="Q28" s="223">
        <v>132</v>
      </c>
      <c r="R28" s="224">
        <v>194</v>
      </c>
      <c r="S28" s="219">
        <f t="shared" si="0"/>
        <v>2029</v>
      </c>
    </row>
    <row r="29" spans="2:20" s="214" customFormat="1" ht="24" customHeight="1" thickBot="1">
      <c r="B29" s="408" t="s">
        <v>263</v>
      </c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9"/>
    </row>
    <row r="30" spans="2:20" s="214" customFormat="1" ht="24" customHeight="1" thickBot="1">
      <c r="B30" s="225" t="s">
        <v>31</v>
      </c>
      <c r="C30" s="410" t="s">
        <v>264</v>
      </c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2"/>
    </row>
    <row r="31" spans="2:20" ht="24" customHeight="1" thickBot="1">
      <c r="B31" s="220"/>
      <c r="C31" s="413" t="s">
        <v>265</v>
      </c>
      <c r="D31" s="414"/>
      <c r="E31" s="226">
        <v>322</v>
      </c>
      <c r="F31" s="226">
        <v>166</v>
      </c>
      <c r="G31" s="226">
        <v>173</v>
      </c>
      <c r="H31" s="226">
        <v>302</v>
      </c>
      <c r="I31" s="226">
        <v>228</v>
      </c>
      <c r="J31" s="226">
        <v>58</v>
      </c>
      <c r="K31" s="226">
        <v>281</v>
      </c>
      <c r="L31" s="226">
        <v>100</v>
      </c>
      <c r="M31" s="226">
        <v>144</v>
      </c>
      <c r="N31" s="226">
        <v>135</v>
      </c>
      <c r="O31" s="226">
        <v>277</v>
      </c>
      <c r="P31" s="226">
        <v>220</v>
      </c>
      <c r="Q31" s="226">
        <v>255</v>
      </c>
      <c r="R31" s="227">
        <v>255</v>
      </c>
      <c r="S31" s="219">
        <f t="shared" ref="S31:S36" si="1">SUM(E31:R31)</f>
        <v>2916</v>
      </c>
    </row>
    <row r="32" spans="2:20" s="214" customFormat="1" ht="24" customHeight="1" thickBot="1">
      <c r="B32" s="221"/>
      <c r="C32" s="396" t="s">
        <v>266</v>
      </c>
      <c r="D32" s="397"/>
      <c r="E32" s="226">
        <v>343</v>
      </c>
      <c r="F32" s="201">
        <v>239</v>
      </c>
      <c r="G32" s="211">
        <v>277</v>
      </c>
      <c r="H32" s="211">
        <v>362</v>
      </c>
      <c r="I32" s="211">
        <v>413</v>
      </c>
      <c r="J32" s="211">
        <v>123</v>
      </c>
      <c r="K32" s="211">
        <v>395</v>
      </c>
      <c r="L32" s="211">
        <v>182</v>
      </c>
      <c r="M32" s="211">
        <v>234</v>
      </c>
      <c r="N32" s="211">
        <v>195</v>
      </c>
      <c r="O32" s="211">
        <v>436</v>
      </c>
      <c r="P32" s="211">
        <v>329</v>
      </c>
      <c r="Q32" s="211">
        <v>391</v>
      </c>
      <c r="R32" s="211">
        <v>361</v>
      </c>
      <c r="S32" s="219">
        <f t="shared" si="1"/>
        <v>4280</v>
      </c>
    </row>
    <row r="33" spans="1:19" ht="24" customHeight="1" thickBot="1">
      <c r="B33" s="220"/>
      <c r="C33" s="394" t="s">
        <v>267</v>
      </c>
      <c r="D33" s="395"/>
      <c r="E33" s="192">
        <v>208</v>
      </c>
      <c r="F33" s="206">
        <v>145</v>
      </c>
      <c r="G33" s="228">
        <v>207</v>
      </c>
      <c r="H33" s="228">
        <v>289</v>
      </c>
      <c r="I33" s="228">
        <v>258</v>
      </c>
      <c r="J33" s="228">
        <v>66</v>
      </c>
      <c r="K33" s="228">
        <v>245</v>
      </c>
      <c r="L33" s="228">
        <v>98</v>
      </c>
      <c r="M33" s="228">
        <v>166</v>
      </c>
      <c r="N33" s="228">
        <v>173</v>
      </c>
      <c r="O33" s="206">
        <v>296</v>
      </c>
      <c r="P33" s="228">
        <v>224</v>
      </c>
      <c r="Q33" s="228">
        <v>321</v>
      </c>
      <c r="R33" s="229">
        <v>256</v>
      </c>
      <c r="S33" s="219">
        <f t="shared" si="1"/>
        <v>2952</v>
      </c>
    </row>
    <row r="34" spans="1:19" ht="24" customHeight="1" thickBot="1">
      <c r="B34" s="220"/>
      <c r="C34" s="396" t="s">
        <v>268</v>
      </c>
      <c r="D34" s="397"/>
      <c r="E34" s="206">
        <v>227</v>
      </c>
      <c r="F34" s="192">
        <v>149</v>
      </c>
      <c r="G34" s="230">
        <v>229</v>
      </c>
      <c r="H34" s="230">
        <v>288</v>
      </c>
      <c r="I34" s="230">
        <v>229</v>
      </c>
      <c r="J34" s="230">
        <v>72</v>
      </c>
      <c r="K34" s="230">
        <v>270</v>
      </c>
      <c r="L34" s="230">
        <v>93</v>
      </c>
      <c r="M34" s="230">
        <v>135</v>
      </c>
      <c r="N34" s="230">
        <v>114</v>
      </c>
      <c r="O34" s="192">
        <v>241</v>
      </c>
      <c r="P34" s="230">
        <v>229</v>
      </c>
      <c r="Q34" s="230">
        <v>333</v>
      </c>
      <c r="R34" s="231">
        <v>236</v>
      </c>
      <c r="S34" s="219">
        <f t="shared" si="1"/>
        <v>2845</v>
      </c>
    </row>
    <row r="35" spans="1:19" ht="24" customHeight="1" thickBot="1">
      <c r="B35" s="220"/>
      <c r="C35" s="398" t="s">
        <v>269</v>
      </c>
      <c r="D35" s="399"/>
      <c r="E35" s="192">
        <v>122</v>
      </c>
      <c r="F35" s="232">
        <v>132</v>
      </c>
      <c r="G35" s="233">
        <v>210</v>
      </c>
      <c r="H35" s="233">
        <v>256</v>
      </c>
      <c r="I35" s="233">
        <v>187</v>
      </c>
      <c r="J35" s="233">
        <v>46</v>
      </c>
      <c r="K35" s="233">
        <v>274</v>
      </c>
      <c r="L35" s="233">
        <v>86</v>
      </c>
      <c r="M35" s="233">
        <v>117</v>
      </c>
      <c r="N35" s="233">
        <v>162</v>
      </c>
      <c r="O35" s="232">
        <v>209</v>
      </c>
      <c r="P35" s="233">
        <v>221</v>
      </c>
      <c r="Q35" s="233">
        <v>273</v>
      </c>
      <c r="R35" s="234">
        <v>240</v>
      </c>
      <c r="S35" s="219">
        <f t="shared" si="1"/>
        <v>2535</v>
      </c>
    </row>
    <row r="36" spans="1:19" ht="24" customHeight="1" thickBot="1">
      <c r="B36" s="235"/>
      <c r="C36" s="400" t="s">
        <v>270</v>
      </c>
      <c r="D36" s="401"/>
      <c r="E36" s="236">
        <v>74</v>
      </c>
      <c r="F36" s="236">
        <v>116</v>
      </c>
      <c r="G36" s="237">
        <v>296</v>
      </c>
      <c r="H36" s="237">
        <v>386</v>
      </c>
      <c r="I36" s="237">
        <v>349</v>
      </c>
      <c r="J36" s="237">
        <v>50</v>
      </c>
      <c r="K36" s="237">
        <v>221</v>
      </c>
      <c r="L36" s="237">
        <v>107</v>
      </c>
      <c r="M36" s="237">
        <v>94</v>
      </c>
      <c r="N36" s="237">
        <v>243</v>
      </c>
      <c r="O36" s="236">
        <v>205</v>
      </c>
      <c r="P36" s="237">
        <v>252</v>
      </c>
      <c r="Q36" s="237">
        <v>230</v>
      </c>
      <c r="R36" s="238">
        <v>347</v>
      </c>
      <c r="S36" s="219">
        <f t="shared" si="1"/>
        <v>2970</v>
      </c>
    </row>
    <row r="37" spans="1:19" ht="24" customHeight="1" thickBot="1">
      <c r="B37" s="402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</row>
    <row r="38" spans="1:19" ht="39" customHeight="1" thickBot="1">
      <c r="B38" s="239" t="s">
        <v>42</v>
      </c>
      <c r="C38" s="404" t="s">
        <v>271</v>
      </c>
      <c r="D38" s="405"/>
      <c r="E38" s="240">
        <v>1296</v>
      </c>
      <c r="F38" s="240">
        <v>947</v>
      </c>
      <c r="G38" s="240">
        <v>1392</v>
      </c>
      <c r="H38" s="240">
        <v>1883</v>
      </c>
      <c r="I38" s="240">
        <v>1664</v>
      </c>
      <c r="J38" s="240">
        <v>415</v>
      </c>
      <c r="K38" s="240">
        <v>1686</v>
      </c>
      <c r="L38" s="240">
        <v>666</v>
      </c>
      <c r="M38" s="240">
        <v>890</v>
      </c>
      <c r="N38" s="240">
        <v>1022</v>
      </c>
      <c r="O38" s="240">
        <v>1664</v>
      </c>
      <c r="P38" s="240">
        <v>1475</v>
      </c>
      <c r="Q38" s="240">
        <v>1803</v>
      </c>
      <c r="R38" s="241">
        <v>1695</v>
      </c>
      <c r="S38" s="242">
        <f>SUM(E38:R38)</f>
        <v>18498</v>
      </c>
    </row>
    <row r="39" spans="1:19" ht="15" customHeight="1">
      <c r="B39" s="243"/>
      <c r="C39" s="244"/>
      <c r="D39" s="244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</row>
    <row r="40" spans="1:19" ht="14.25" customHeight="1">
      <c r="B40" s="245"/>
      <c r="E40" s="246">
        <f t="shared" ref="E40:R40" si="2">E8+E9+E10+E11+E12</f>
        <v>1296</v>
      </c>
      <c r="F40" s="246">
        <f t="shared" si="2"/>
        <v>947</v>
      </c>
      <c r="G40" s="246">
        <f t="shared" si="2"/>
        <v>1392</v>
      </c>
      <c r="H40" s="246">
        <f t="shared" si="2"/>
        <v>1883</v>
      </c>
      <c r="I40" s="246">
        <f t="shared" si="2"/>
        <v>1664</v>
      </c>
      <c r="J40" s="246">
        <f t="shared" si="2"/>
        <v>415</v>
      </c>
      <c r="K40" s="246">
        <f t="shared" si="2"/>
        <v>1686</v>
      </c>
      <c r="L40" s="246">
        <f t="shared" si="2"/>
        <v>666</v>
      </c>
      <c r="M40" s="246">
        <f t="shared" si="2"/>
        <v>890</v>
      </c>
      <c r="N40" s="246">
        <f t="shared" si="2"/>
        <v>1022</v>
      </c>
      <c r="O40" s="246">
        <f t="shared" si="2"/>
        <v>1664</v>
      </c>
      <c r="P40" s="246">
        <f t="shared" si="2"/>
        <v>1475</v>
      </c>
      <c r="Q40" s="246">
        <f t="shared" si="2"/>
        <v>1803</v>
      </c>
      <c r="R40" s="246">
        <f t="shared" si="2"/>
        <v>1695</v>
      </c>
      <c r="S40" s="246">
        <f>SUM(E40:R40)</f>
        <v>18498</v>
      </c>
    </row>
    <row r="41" spans="1:19" ht="14.25" customHeight="1">
      <c r="B41" s="245"/>
      <c r="E41" s="246">
        <f t="shared" ref="E41:R41" si="3">E15+E16+E17+E18+E19</f>
        <v>1296</v>
      </c>
      <c r="F41" s="246">
        <f t="shared" si="3"/>
        <v>947</v>
      </c>
      <c r="G41" s="246">
        <f t="shared" si="3"/>
        <v>1392</v>
      </c>
      <c r="H41" s="246">
        <f t="shared" si="3"/>
        <v>1883</v>
      </c>
      <c r="I41" s="246">
        <f t="shared" si="3"/>
        <v>1664</v>
      </c>
      <c r="J41" s="246">
        <f t="shared" si="3"/>
        <v>415</v>
      </c>
      <c r="K41" s="246">
        <f t="shared" si="3"/>
        <v>1686</v>
      </c>
      <c r="L41" s="246">
        <f t="shared" si="3"/>
        <v>666</v>
      </c>
      <c r="M41" s="246">
        <f t="shared" si="3"/>
        <v>890</v>
      </c>
      <c r="N41" s="246">
        <f t="shared" si="3"/>
        <v>1022</v>
      </c>
      <c r="O41" s="246">
        <f t="shared" si="3"/>
        <v>1664</v>
      </c>
      <c r="P41" s="246">
        <f t="shared" si="3"/>
        <v>1475</v>
      </c>
      <c r="Q41" s="246">
        <f t="shared" si="3"/>
        <v>1803</v>
      </c>
      <c r="R41" s="246">
        <f t="shared" si="3"/>
        <v>1695</v>
      </c>
      <c r="S41" s="246">
        <f>SUM(E41:R41)</f>
        <v>18498</v>
      </c>
    </row>
    <row r="42" spans="1:19" ht="15.75">
      <c r="A42" s="162" t="s">
        <v>22</v>
      </c>
      <c r="B42" s="247"/>
      <c r="C42" s="248"/>
      <c r="D42" s="249"/>
      <c r="E42" s="250">
        <f t="shared" ref="E42:R42" si="4">E22+E23+E24+E25+E26+E27+E28</f>
        <v>1296</v>
      </c>
      <c r="F42" s="250">
        <f t="shared" si="4"/>
        <v>947</v>
      </c>
      <c r="G42" s="250">
        <f t="shared" si="4"/>
        <v>1392</v>
      </c>
      <c r="H42" s="250">
        <f t="shared" si="4"/>
        <v>1883</v>
      </c>
      <c r="I42" s="250">
        <f t="shared" si="4"/>
        <v>1664</v>
      </c>
      <c r="J42" s="250">
        <f t="shared" si="4"/>
        <v>415</v>
      </c>
      <c r="K42" s="250">
        <f t="shared" si="4"/>
        <v>1686</v>
      </c>
      <c r="L42" s="250">
        <f t="shared" si="4"/>
        <v>666</v>
      </c>
      <c r="M42" s="250">
        <f t="shared" si="4"/>
        <v>890</v>
      </c>
      <c r="N42" s="250">
        <f t="shared" si="4"/>
        <v>1022</v>
      </c>
      <c r="O42" s="250">
        <f t="shared" si="4"/>
        <v>1664</v>
      </c>
      <c r="P42" s="250">
        <f t="shared" si="4"/>
        <v>1475</v>
      </c>
      <c r="Q42" s="250">
        <f t="shared" si="4"/>
        <v>1803</v>
      </c>
      <c r="R42" s="250">
        <f t="shared" si="4"/>
        <v>1695</v>
      </c>
      <c r="S42" s="246">
        <f>SUM(E42:R42)</f>
        <v>18498</v>
      </c>
    </row>
    <row r="43" spans="1:19" ht="15.75">
      <c r="B43" s="247"/>
      <c r="C43" s="251"/>
      <c r="D43" s="252"/>
      <c r="E43" s="253">
        <f t="shared" ref="E43:R43" si="5">E31+E32+E33+E34+E35+E36</f>
        <v>1296</v>
      </c>
      <c r="F43" s="253">
        <f t="shared" si="5"/>
        <v>947</v>
      </c>
      <c r="G43" s="253">
        <f t="shared" si="5"/>
        <v>1392</v>
      </c>
      <c r="H43" s="253">
        <f t="shared" si="5"/>
        <v>1883</v>
      </c>
      <c r="I43" s="253">
        <f t="shared" si="5"/>
        <v>1664</v>
      </c>
      <c r="J43" s="253">
        <f t="shared" si="5"/>
        <v>415</v>
      </c>
      <c r="K43" s="253">
        <f t="shared" si="5"/>
        <v>1686</v>
      </c>
      <c r="L43" s="253">
        <f t="shared" si="5"/>
        <v>666</v>
      </c>
      <c r="M43" s="253">
        <f t="shared" si="5"/>
        <v>890</v>
      </c>
      <c r="N43" s="253">
        <f t="shared" si="5"/>
        <v>1022</v>
      </c>
      <c r="O43" s="253">
        <f t="shared" si="5"/>
        <v>1664</v>
      </c>
      <c r="P43" s="253">
        <f t="shared" si="5"/>
        <v>1475</v>
      </c>
      <c r="Q43" s="253">
        <f t="shared" si="5"/>
        <v>1803</v>
      </c>
      <c r="R43" s="253">
        <f t="shared" si="5"/>
        <v>1695</v>
      </c>
      <c r="S43" s="246">
        <f>SUM(E43:R43)</f>
        <v>18498</v>
      </c>
    </row>
    <row r="44" spans="1:19">
      <c r="B44" s="254"/>
    </row>
    <row r="45" spans="1:19">
      <c r="S45" s="256">
        <f>S8+S9+S10+S11+S12</f>
        <v>18498</v>
      </c>
    </row>
    <row r="46" spans="1:19">
      <c r="S46" s="256">
        <f>S15+S16+S17+S18+S19</f>
        <v>18498</v>
      </c>
    </row>
    <row r="47" spans="1:19">
      <c r="S47" s="257">
        <f>S22+S23+S24+S25+S26+S27+S28</f>
        <v>18498</v>
      </c>
    </row>
    <row r="48" spans="1:19">
      <c r="S48" s="258">
        <f>S31+S32+S33+S34+S35+S36</f>
        <v>18498</v>
      </c>
    </row>
  </sheetData>
  <mergeCells count="36"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XII 19</vt:lpstr>
      <vt:lpstr>Gminy XII.19</vt:lpstr>
      <vt:lpstr>Wykresy XII 19</vt:lpstr>
      <vt:lpstr>Zał. IV kw. 19</vt:lpstr>
      <vt:lpstr>'Gminy XII.19'!Obszar_wydruku</vt:lpstr>
      <vt:lpstr>'Stan i struktura XII 19'!Obszar_wydruku</vt:lpstr>
      <vt:lpstr>'Wykresy XII 19'!Obszar_wydruku</vt:lpstr>
      <vt:lpstr>'Zał. IV kw.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cp:lastPrinted>2020-01-16T08:38:00Z</cp:lastPrinted>
  <dcterms:created xsi:type="dcterms:W3CDTF">2020-01-14T08:01:15Z</dcterms:created>
  <dcterms:modified xsi:type="dcterms:W3CDTF">2020-01-16T08:40:06Z</dcterms:modified>
</cp:coreProperties>
</file>