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8r\"/>
    </mc:Choice>
  </mc:AlternateContent>
  <bookViews>
    <workbookView xWindow="0" yWindow="0" windowWidth="25200" windowHeight="11385"/>
  </bookViews>
  <sheets>
    <sheet name=" Stan i struktura IX" sheetId="1" r:id="rId1"/>
    <sheet name="Gminy IX.18" sheetId="3" r:id="rId2"/>
    <sheet name="Wykresy IX 18" sheetId="2" r:id="rId3"/>
    <sheet name="Zał. III kw. 18" sheetId="4" r:id="rId4"/>
  </sheets>
  <externalReferences>
    <externalReference r:id="rId5"/>
  </externalReferences>
  <definedNames>
    <definedName name="_xlnm.Print_Area" localSheetId="0">' Stan i struktura IX'!$B$2:$S$68</definedName>
    <definedName name="_xlnm.Print_Area" localSheetId="1">'Gminy IX.18'!$B$1:$O$46</definedName>
    <definedName name="_xlnm.Print_Area" localSheetId="2">'Wykresy IX 18'!$N$1:$AB$41</definedName>
    <definedName name="_xlnm.Print_Area" localSheetId="3">'Zał. III kw. 18'!$B$2:$S$39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S43" i="4" s="1"/>
  <c r="F43" i="4"/>
  <c r="E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S42" i="4" s="1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S41" i="4" s="1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S40" i="4" s="1"/>
  <c r="S38" i="4"/>
  <c r="S36" i="4"/>
  <c r="S35" i="4"/>
  <c r="S34" i="4"/>
  <c r="S33" i="4"/>
  <c r="S48" i="4" s="1"/>
  <c r="S32" i="4"/>
  <c r="S31" i="4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J41" i="3" l="1"/>
  <c r="E41" i="3"/>
  <c r="E34" i="3"/>
  <c r="E6" i="3" s="1"/>
  <c r="J33" i="3"/>
  <c r="O30" i="3"/>
  <c r="E27" i="3"/>
  <c r="J23" i="3"/>
  <c r="O19" i="3"/>
  <c r="E19" i="3"/>
  <c r="J14" i="3"/>
  <c r="J12" i="3"/>
  <c r="E8" i="3"/>
  <c r="O42" i="3" s="1"/>
  <c r="O6" i="3"/>
  <c r="B38" i="2" l="1"/>
  <c r="L36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K19" i="2" s="1"/>
  <c r="J9" i="2"/>
  <c r="J8" i="2"/>
  <c r="J7" i="2"/>
  <c r="J6" i="2"/>
  <c r="J5" i="2"/>
  <c r="J4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U65" i="1" s="1"/>
  <c r="E65" i="1"/>
  <c r="V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U63" i="1" s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1" i="1" s="1"/>
  <c r="E61" i="1"/>
  <c r="V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U59" i="1" s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U57" i="1" s="1"/>
  <c r="E57" i="1"/>
  <c r="V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U55" i="1" s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U53" i="1" s="1"/>
  <c r="E53" i="1"/>
  <c r="V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U51" i="1" s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U49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U46" i="1" s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Q9" i="1"/>
  <c r="O9" i="1"/>
  <c r="M9" i="1"/>
  <c r="K9" i="1"/>
  <c r="I9" i="1"/>
  <c r="G9" i="1"/>
  <c r="E9" i="1"/>
  <c r="S7" i="1"/>
  <c r="R7" i="1"/>
  <c r="R8" i="1" s="1"/>
  <c r="Q7" i="1"/>
  <c r="Q8" i="1" s="1"/>
  <c r="P7" i="1"/>
  <c r="P8" i="1" s="1"/>
  <c r="O7" i="1"/>
  <c r="O8" i="1" s="1"/>
  <c r="N7" i="1"/>
  <c r="N8" i="1" s="1"/>
  <c r="M7" i="1"/>
  <c r="M8" i="1" s="1"/>
  <c r="L7" i="1"/>
  <c r="L8" i="1" s="1"/>
  <c r="K7" i="1"/>
  <c r="K8" i="1" s="1"/>
  <c r="J7" i="1"/>
  <c r="J9" i="1" s="1"/>
  <c r="I7" i="1"/>
  <c r="I8" i="1" s="1"/>
  <c r="H7" i="1"/>
  <c r="H8" i="1" s="1"/>
  <c r="G7" i="1"/>
  <c r="G8" i="1" s="1"/>
  <c r="F7" i="1"/>
  <c r="F8" i="1" s="1"/>
  <c r="E7" i="1"/>
  <c r="E8" i="1" s="1"/>
  <c r="S6" i="1"/>
  <c r="S39" i="1" s="1"/>
  <c r="J8" i="1" l="1"/>
  <c r="S8" i="1"/>
  <c r="H9" i="1"/>
  <c r="L9" i="1"/>
  <c r="P9" i="1"/>
  <c r="V49" i="1"/>
  <c r="V7" i="1"/>
  <c r="F67" i="1"/>
  <c r="S67" i="1" s="1"/>
  <c r="F9" i="1"/>
  <c r="N9" i="1"/>
  <c r="R9" i="1"/>
  <c r="S9" i="1"/>
  <c r="S18" i="1"/>
  <c r="S20" i="1"/>
  <c r="S22" i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<sst xmlns="http://schemas.openxmlformats.org/spreadsheetml/2006/main" count="465" uniqueCount="273">
  <si>
    <t xml:space="preserve">INFORMACJA O STANIE I STRUKTURZE BEZROBOCIA W WOJ. LUBUSKIM WE WRZEŚNIU 2018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</si>
  <si>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</si>
  <si>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</si>
  <si>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</si>
  <si>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</si>
  <si>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</si>
  <si>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</si>
  <si>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</si>
  <si>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</si>
  <si>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</si>
  <si>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</si>
  <si>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</si>
  <si>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</si>
  <si>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</si>
  <si>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</si>
  <si>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</si>
  <si>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</si>
  <si>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</si>
  <si>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</si>
  <si>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</si>
  <si>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</si>
  <si>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sierpień 2018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</si>
  <si>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</si>
  <si>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</si>
  <si>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</si>
  <si>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</si>
  <si>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</si>
  <si>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</si>
  <si>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</si>
  <si>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</si>
  <si>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</si>
  <si>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</si>
  <si>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</si>
  <si>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</si>
  <si>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</si>
  <si>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</si>
  <si>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</si>
  <si>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</si>
  <si>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</si>
  <si>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</si>
  <si>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</si>
  <si>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</si>
  <si>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</si>
  <si>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</si>
  <si>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</si>
  <si>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</si>
  <si>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</si>
  <si>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</si>
  <si>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</si>
  <si>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</si>
  <si>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</si>
  <si>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</si>
  <si>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</si>
  <si>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</si>
  <si>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</si>
  <si>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</si>
  <si>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</si>
  <si>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</si>
  <si>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</si>
  <si>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</si>
  <si>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</si>
  <si>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</si>
  <si>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</si>
  <si>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</si>
  <si>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</si>
  <si>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</si>
  <si>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</si>
  <si>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</si>
  <si>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</si>
  <si>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</si>
  <si>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</si>
  <si>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</si>
  <si>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</si>
  <si>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</si>
  <si>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</si>
  <si>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</si>
  <si>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</si>
  <si>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</si>
  <si>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</si>
  <si>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</si>
  <si>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</si>
  <si>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</si>
  <si>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</si>
  <si>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</si>
  <si>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wrzesień 2018 r. jest podawany przez GUS z miesięcznym opóżnieniem</t>
  </si>
  <si>
    <t>lata</t>
  </si>
  <si>
    <t>liczba bezrobotnych</t>
  </si>
  <si>
    <t>IX 2017r.</t>
  </si>
  <si>
    <t>X 2017r.</t>
  </si>
  <si>
    <t>Podjęcia pracy poza miejscem zamieszkania w ramach bonu na zasiedlenie</t>
  </si>
  <si>
    <t>XI 2017r.</t>
  </si>
  <si>
    <t>oferty pracy</t>
  </si>
  <si>
    <t>Podjęcia pracy w ramach bonu zatrudnieniowego</t>
  </si>
  <si>
    <t>XII 2017r.</t>
  </si>
  <si>
    <t>IV 2017r.</t>
  </si>
  <si>
    <t>Podjęcie pracy w ramach refundacji składek na ubezpieczenie społeczne</t>
  </si>
  <si>
    <t>I 2018r.</t>
  </si>
  <si>
    <t>V 2017r.</t>
  </si>
  <si>
    <t>Podjęcia pracy w ramach dofinansowania wynagrodzenia za zatrudnienie skierowanego 
bezrobotnego powyżej 50 r. życia</t>
  </si>
  <si>
    <t>II 2018r.</t>
  </si>
  <si>
    <t>VI 2017r.</t>
  </si>
  <si>
    <t>Rozpoczęcie szkolenia w ramach bonu szkoleniowego</t>
  </si>
  <si>
    <t>III 2018r.</t>
  </si>
  <si>
    <t>VII 2017r.</t>
  </si>
  <si>
    <t>Rozpoczęcie stażu w ramach bonu stażowego</t>
  </si>
  <si>
    <t>IV 2018r.</t>
  </si>
  <si>
    <t>VIII 2017r.</t>
  </si>
  <si>
    <t>V 2018r.</t>
  </si>
  <si>
    <t>VI 2018r.</t>
  </si>
  <si>
    <t>VII 2018r.</t>
  </si>
  <si>
    <t>VIII 2018r.</t>
  </si>
  <si>
    <t>IX 2018r.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</si>
  <si>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</si>
  <si>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</si>
  <si>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</si>
  <si>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</si>
  <si>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</si>
  <si>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</si>
  <si>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</si>
  <si>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</si>
  <si>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</si>
  <si>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</si>
  <si>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</si>
  <si>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</si>
  <si>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</si>
  <si>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</si>
  <si>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</si>
  <si>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września 2018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</si>
  <si>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</si>
  <si>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</si>
  <si>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</si>
  <si>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</si>
  <si>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</si>
  <si>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</si>
  <si>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</si>
  <si>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</si>
  <si>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</si>
  <si>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</si>
  <si>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</si>
  <si>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</si>
  <si>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</si>
  <si>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</si>
  <si>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</si>
  <si>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</si>
  <si>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</si>
  <si>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</si>
  <si>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</si>
  <si>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</si>
  <si>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</si>
  <si>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</si>
  <si>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</si>
  <si>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</si>
  <si>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</si>
  <si>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</si>
  <si>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</si>
  <si>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</si>
  <si>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</si>
  <si>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</si>
  <si>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</si>
  <si>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</si>
  <si>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</si>
  <si>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</si>
  <si>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</si>
  <si>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</si>
  <si>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</si>
  <si>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</si>
  <si>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</si>
  <si>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</si>
  <si>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</si>
  <si>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</si>
  <si>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</si>
  <si>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</si>
  <si>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</si>
  <si>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</si>
  <si>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</si>
  <si>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</si>
  <si>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</si>
  <si>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</si>
  <si>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</si>
  <si>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</si>
  <si>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</si>
  <si>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</si>
  <si>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</si>
  <si>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</si>
  <si>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</si>
  <si>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</si>
  <si>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</si>
  <si>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</si>
  <si>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</si>
  <si>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</si>
  <si>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</si>
  <si>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</si>
  <si>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</si>
  <si>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</si>
  <si>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</si>
  <si>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</si>
  <si>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</si>
  <si>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</si>
  <si>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</si>
  <si>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</si>
  <si>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</si>
  <si>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</si>
  <si>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</si>
  <si>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</si>
  <si>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</si>
  <si>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</si>
  <si>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</si>
  <si>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</si>
  <si>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</si>
  <si>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</si>
  <si>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</si>
  <si>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</si>
  <si>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</si>
  <si>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</si>
  <si>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</si>
  <si>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</si>
  <si>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</si>
  <si>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</si>
  <si>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</si>
  <si>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</si>
  <si>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</si>
  <si>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</si>
  <si>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</si>
  <si>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</si>
  <si>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</si>
  <si>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</si>
  <si>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</si>
  <si>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</si>
  <si>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</si>
  <si>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</si>
  <si>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</si>
  <si>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</si>
  <si>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</si>
  <si>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</si>
  <si>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Wojewódzki Urząd Pracy w Zielonej Górze</t>
  </si>
  <si>
    <t>INFORMACJA KWARTALNA O STRUKTURZE BEZROBOTNYCH</t>
  </si>
  <si>
    <t xml:space="preserve"> WG WIEKU, WYKSZTAŁCENIA, STAŻU PRACY I CZASU POZOSTAWANIA BEZ PRACY [stan na 30.09.2018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</si>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</sst>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7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1" fillId="0" borderId="0" applyFont="0" applyFill="0" applyBorder="0" applyAlignment="0" applyProtection="0"/>
  </cellStyleXfs>
  <cellXfs count="4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0" fontId="36" fillId="0" borderId="0" xfId="1" applyFont="1"/>
    <xf numFmtId="10" fontId="35" fillId="0" borderId="0" xfId="1" applyNumberFormat="1" applyFont="1"/>
    <xf numFmtId="0" fontId="33" fillId="0" borderId="0" xfId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/>
    </xf>
    <xf numFmtId="10" fontId="33" fillId="0" borderId="0" xfId="1" applyNumberFormat="1" applyFont="1"/>
    <xf numFmtId="165" fontId="38" fillId="0" borderId="0" xfId="2" applyNumberFormat="1" applyFont="1" applyBorder="1" applyAlignment="1">
      <alignment horizontal="right"/>
    </xf>
    <xf numFmtId="165" fontId="39" fillId="0" borderId="0" xfId="2" applyNumberFormat="1" applyFont="1" applyBorder="1" applyAlignment="1">
      <alignment horizontal="right"/>
    </xf>
    <xf numFmtId="0" fontId="32" fillId="0" borderId="0" xfId="1"/>
    <xf numFmtId="0" fontId="0" fillId="0" borderId="0" xfId="0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6" fontId="4" fillId="0" borderId="44" xfId="0" applyNumberFormat="1" applyFont="1" applyBorder="1" applyProtection="1"/>
    <xf numFmtId="166" fontId="4" fillId="0" borderId="27" xfId="0" applyNumberFormat="1" applyFont="1" applyBorder="1" applyProtection="1"/>
    <xf numFmtId="0" fontId="3" fillId="7" borderId="25" xfId="0" applyFont="1" applyFill="1" applyBorder="1" applyAlignment="1">
      <alignment horizontal="center"/>
    </xf>
    <xf numFmtId="0" fontId="3" fillId="7" borderId="44" xfId="0" applyFont="1" applyFill="1" applyBorder="1" applyAlignment="1" applyProtection="1">
      <alignment horizontal="left"/>
    </xf>
    <xf numFmtId="166" fontId="3" fillId="7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6" fontId="4" fillId="0" borderId="27" xfId="0" applyNumberFormat="1" applyFont="1" applyBorder="1" applyAlignment="1"/>
    <xf numFmtId="0" fontId="3" fillId="7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6" fontId="4" fillId="0" borderId="32" xfId="0" applyNumberFormat="1" applyFont="1" applyBorder="1" applyProtection="1"/>
    <xf numFmtId="166" fontId="4" fillId="0" borderId="66" xfId="0" applyNumberFormat="1" applyFont="1" applyBorder="1" applyProtection="1"/>
    <xf numFmtId="166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6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3" fillId="7" borderId="44" xfId="0" applyNumberFormat="1" applyFont="1" applyFill="1" applyBorder="1" applyProtection="1"/>
    <xf numFmtId="166" fontId="3" fillId="7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6" fontId="4" fillId="0" borderId="48" xfId="0" applyNumberFormat="1" applyFont="1" applyBorder="1" applyProtection="1"/>
    <xf numFmtId="166" fontId="4" fillId="0" borderId="73" xfId="0" applyNumberFormat="1" applyFont="1" applyBorder="1" applyProtection="1"/>
    <xf numFmtId="0" fontId="4" fillId="8" borderId="74" xfId="0" applyFont="1" applyFill="1" applyBorder="1" applyAlignment="1">
      <alignment horizontal="center"/>
    </xf>
    <xf numFmtId="0" fontId="4" fillId="8" borderId="7" xfId="0" applyFont="1" applyFill="1" applyBorder="1" applyAlignment="1" applyProtection="1">
      <alignment horizontal="left"/>
    </xf>
    <xf numFmtId="166" fontId="4" fillId="8" borderId="7" xfId="0" applyNumberFormat="1" applyFont="1" applyFill="1" applyBorder="1" applyProtection="1"/>
    <xf numFmtId="166" fontId="4" fillId="8" borderId="67" xfId="0" applyNumberFormat="1" applyFont="1" applyFill="1" applyBorder="1" applyProtection="1"/>
    <xf numFmtId="0" fontId="4" fillId="9" borderId="27" xfId="0" applyNumberFormat="1" applyFont="1" applyFill="1" applyBorder="1" applyAlignment="1">
      <alignment horizontal="right" vertical="center"/>
    </xf>
    <xf numFmtId="166" fontId="4" fillId="0" borderId="62" xfId="0" applyNumberFormat="1" applyFont="1" applyBorder="1" applyProtection="1"/>
    <xf numFmtId="0" fontId="42" fillId="0" borderId="0" xfId="0" applyFont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27" xfId="0" applyFont="1" applyFill="1" applyBorder="1" applyAlignment="1" applyProtection="1">
      <alignment horizontal="left"/>
    </xf>
    <xf numFmtId="166" fontId="3" fillId="7" borderId="27" xfId="0" applyNumberFormat="1" applyFont="1" applyFill="1" applyBorder="1" applyProtection="1"/>
    <xf numFmtId="166" fontId="3" fillId="7" borderId="73" xfId="0" applyNumberFormat="1" applyFont="1" applyFill="1" applyBorder="1" applyProtection="1"/>
    <xf numFmtId="166" fontId="3" fillId="7" borderId="67" xfId="0" applyNumberFormat="1" applyFont="1" applyFill="1" applyBorder="1" applyProtection="1"/>
    <xf numFmtId="166" fontId="4" fillId="0" borderId="28" xfId="0" applyNumberFormat="1" applyFont="1" applyBorder="1" applyProtection="1"/>
    <xf numFmtId="166" fontId="4" fillId="0" borderId="75" xfId="0" applyNumberFormat="1" applyFont="1" applyBorder="1" applyAlignment="1" applyProtection="1">
      <alignment horizontal="center"/>
    </xf>
    <xf numFmtId="166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6" fontId="4" fillId="0" borderId="57" xfId="0" applyNumberFormat="1" applyFont="1" applyBorder="1" applyProtection="1"/>
    <xf numFmtId="166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6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43" fillId="0" borderId="0" xfId="0" applyFont="1" applyBorder="1" applyAlignment="1">
      <alignment horizontal="center"/>
    </xf>
    <xf numFmtId="0" fontId="43" fillId="0" borderId="0" xfId="0" applyFont="1" applyBorder="1" applyAlignment="1" applyProtection="1">
      <alignment horizontal="left"/>
    </xf>
    <xf numFmtId="166" fontId="43" fillId="0" borderId="0" xfId="0" applyNumberFormat="1" applyFont="1" applyBorder="1" applyProtection="1"/>
    <xf numFmtId="0" fontId="0" fillId="0" borderId="0" xfId="0" applyBorder="1"/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6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6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40" fillId="0" borderId="50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41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6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6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40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3" fillId="6" borderId="0" xfId="1" applyFont="1" applyFill="1" applyAlignment="1">
      <alignment vertical="center"/>
    </xf>
    <xf numFmtId="0" fontId="32" fillId="0" borderId="0" xfId="1" applyAlignment="1"/>
    <xf numFmtId="0" fontId="45" fillId="2" borderId="0" xfId="0" applyFont="1" applyFill="1"/>
    <xf numFmtId="0" fontId="46" fillId="2" borderId="0" xfId="0" applyFont="1" applyFill="1"/>
    <xf numFmtId="0" fontId="47" fillId="2" borderId="0" xfId="0" applyFont="1" applyFill="1"/>
    <xf numFmtId="0" fontId="48" fillId="2" borderId="0" xfId="0" applyFont="1" applyFill="1" applyAlignment="1">
      <alignment horizontal="center" wrapText="1"/>
    </xf>
    <xf numFmtId="0" fontId="49" fillId="0" borderId="0" xfId="0" applyFont="1" applyAlignment="1">
      <alignment horizontal="center" wrapText="1"/>
    </xf>
    <xf numFmtId="0" fontId="45" fillId="2" borderId="0" xfId="0" applyFont="1" applyFill="1" applyAlignment="1">
      <alignment horizontal="left" vertical="center"/>
    </xf>
    <xf numFmtId="0" fontId="0" fillId="2" borderId="0" xfId="0" applyFill="1"/>
    <xf numFmtId="0" fontId="50" fillId="2" borderId="0" xfId="0" applyFont="1" applyFill="1" applyAlignment="1">
      <alignment horizontal="center"/>
    </xf>
    <xf numFmtId="0" fontId="50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1" fillId="0" borderId="2" xfId="0" applyFont="1" applyBorder="1" applyAlignment="1">
      <alignment horizontal="center" vertical="center"/>
    </xf>
    <xf numFmtId="0" fontId="52" fillId="0" borderId="3" xfId="0" applyFont="1" applyBorder="1" applyAlignment="1"/>
    <xf numFmtId="0" fontId="52" fillId="0" borderId="4" xfId="0" applyFont="1" applyBorder="1" applyAlignment="1">
      <alignment horizontal="right" vertical="top" wrapText="1"/>
    </xf>
    <xf numFmtId="0" fontId="53" fillId="0" borderId="4" xfId="0" applyFont="1" applyFill="1" applyBorder="1" applyAlignment="1">
      <alignment horizontal="center" vertical="center" wrapText="1"/>
    </xf>
    <xf numFmtId="0" fontId="54" fillId="0" borderId="4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5" fillId="0" borderId="84" xfId="0" applyFont="1" applyFill="1" applyBorder="1" applyAlignment="1">
      <alignment horizontal="center" vertical="center" wrapText="1"/>
    </xf>
    <xf numFmtId="0" fontId="56" fillId="3" borderId="0" xfId="0" applyFont="1" applyFill="1" applyBorder="1" applyAlignment="1">
      <alignment horizontal="center" vertical="center"/>
    </xf>
    <xf numFmtId="0" fontId="57" fillId="3" borderId="34" xfId="0" applyFont="1" applyFill="1" applyBorder="1" applyAlignment="1">
      <alignment horizontal="center" vertical="center"/>
    </xf>
    <xf numFmtId="0" fontId="57" fillId="0" borderId="35" xfId="0" applyFont="1" applyBorder="1" applyAlignment="1">
      <alignment horizontal="center"/>
    </xf>
    <xf numFmtId="0" fontId="58" fillId="0" borderId="85" xfId="0" applyFont="1" applyBorder="1" applyAlignment="1">
      <alignment horizontal="left" vertical="center" wrapText="1"/>
    </xf>
    <xf numFmtId="0" fontId="58" fillId="0" borderId="34" xfId="0" applyFont="1" applyBorder="1" applyAlignment="1">
      <alignment horizontal="left" vertical="center" wrapText="1"/>
    </xf>
    <xf numFmtId="0" fontId="58" fillId="0" borderId="86" xfId="0" applyFont="1" applyBorder="1" applyAlignment="1">
      <alignment horizontal="left" vertical="center" wrapText="1"/>
    </xf>
    <xf numFmtId="0" fontId="59" fillId="0" borderId="13" xfId="0" applyFont="1" applyBorder="1"/>
    <xf numFmtId="0" fontId="60" fillId="0" borderId="22" xfId="0" applyFont="1" applyBorder="1" applyAlignment="1">
      <alignment vertical="center" wrapText="1"/>
    </xf>
    <xf numFmtId="0" fontId="60" fillId="0" borderId="27" xfId="0" applyFont="1" applyBorder="1" applyAlignment="1">
      <alignment vertical="center" wrapText="1"/>
    </xf>
    <xf numFmtId="0" fontId="61" fillId="0" borderId="27" xfId="0" applyFont="1" applyFill="1" applyBorder="1" applyAlignment="1">
      <alignment horizontal="center" vertical="center" wrapText="1"/>
    </xf>
    <xf numFmtId="1" fontId="61" fillId="0" borderId="27" xfId="0" applyNumberFormat="1" applyFont="1" applyFill="1" applyBorder="1" applyAlignment="1">
      <alignment horizontal="center" vertical="center"/>
    </xf>
    <xf numFmtId="0" fontId="61" fillId="0" borderId="27" xfId="0" applyFont="1" applyFill="1" applyBorder="1" applyAlignment="1">
      <alignment horizontal="center" vertical="center"/>
    </xf>
    <xf numFmtId="1" fontId="61" fillId="0" borderId="28" xfId="0" applyNumberFormat="1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0" fillId="0" borderId="24" xfId="0" applyFont="1" applyBorder="1" applyAlignment="1">
      <alignment vertical="center" wrapText="1"/>
    </xf>
    <xf numFmtId="0" fontId="60" fillId="0" borderId="23" xfId="0" applyFont="1" applyBorder="1" applyAlignment="1">
      <alignment vertical="center" wrapText="1"/>
    </xf>
    <xf numFmtId="0" fontId="63" fillId="0" borderId="44" xfId="0" applyFont="1" applyFill="1" applyBorder="1" applyAlignment="1">
      <alignment horizontal="center"/>
    </xf>
    <xf numFmtId="0" fontId="63" fillId="0" borderId="43" xfId="0" applyFont="1" applyFill="1" applyBorder="1" applyAlignment="1">
      <alignment horizontal="center"/>
    </xf>
    <xf numFmtId="0" fontId="64" fillId="0" borderId="0" xfId="0" applyFont="1"/>
    <xf numFmtId="0" fontId="60" fillId="0" borderId="21" xfId="0" applyFont="1" applyBorder="1" applyAlignment="1">
      <alignment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1" fontId="61" fillId="0" borderId="22" xfId="0" applyNumberFormat="1" applyFont="1" applyFill="1" applyBorder="1" applyAlignment="1">
      <alignment horizontal="center" vertical="center" wrapText="1"/>
    </xf>
    <xf numFmtId="0" fontId="61" fillId="0" borderId="48" xfId="0" applyFont="1" applyFill="1" applyBorder="1" applyAlignment="1">
      <alignment horizontal="center" vertical="center"/>
    </xf>
    <xf numFmtId="1" fontId="61" fillId="0" borderId="21" xfId="0" applyNumberFormat="1" applyFont="1" applyFill="1" applyBorder="1" applyAlignment="1">
      <alignment horizontal="center" vertical="center" wrapText="1"/>
    </xf>
    <xf numFmtId="0" fontId="59" fillId="0" borderId="13" xfId="0" applyFont="1" applyBorder="1" applyAlignment="1">
      <alignment horizontal="center"/>
    </xf>
    <xf numFmtId="0" fontId="60" fillId="0" borderId="76" xfId="0" applyFont="1" applyBorder="1" applyAlignment="1">
      <alignment vertical="center" wrapText="1"/>
    </xf>
    <xf numFmtId="0" fontId="60" fillId="0" borderId="47" xfId="0" applyFont="1" applyBorder="1" applyAlignment="1">
      <alignment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0" borderId="32" xfId="0" applyFont="1" applyFill="1" applyBorder="1" applyAlignment="1">
      <alignment horizontal="center" vertical="center"/>
    </xf>
    <xf numFmtId="0" fontId="61" fillId="0" borderId="46" xfId="0" applyFont="1" applyFill="1" applyBorder="1" applyAlignment="1">
      <alignment horizontal="center" vertical="center"/>
    </xf>
    <xf numFmtId="0" fontId="57" fillId="3" borderId="3" xfId="0" applyFont="1" applyFill="1" applyBorder="1" applyAlignment="1">
      <alignment horizontal="center"/>
    </xf>
    <xf numFmtId="0" fontId="57" fillId="3" borderId="1" xfId="0" applyFont="1" applyFill="1" applyBorder="1" applyAlignment="1">
      <alignment horizontal="center"/>
    </xf>
    <xf numFmtId="0" fontId="57" fillId="0" borderId="87" xfId="0" applyFont="1" applyBorder="1" applyAlignment="1">
      <alignment horizontal="center"/>
    </xf>
    <xf numFmtId="0" fontId="58" fillId="0" borderId="87" xfId="0" applyFont="1" applyBorder="1" applyAlignment="1">
      <alignment horizontal="left" vertical="center" wrapText="1"/>
    </xf>
    <xf numFmtId="0" fontId="59" fillId="0" borderId="88" xfId="0" applyFont="1" applyBorder="1" applyAlignment="1">
      <alignment horizontal="center"/>
    </xf>
    <xf numFmtId="0" fontId="60" fillId="0" borderId="89" xfId="0" applyFont="1" applyBorder="1" applyAlignment="1">
      <alignment vertical="center" wrapText="1"/>
    </xf>
    <xf numFmtId="0" fontId="61" fillId="0" borderId="28" xfId="0" applyFont="1" applyFill="1" applyBorder="1" applyAlignment="1">
      <alignment horizontal="center" vertical="center"/>
    </xf>
    <xf numFmtId="0" fontId="59" fillId="0" borderId="88" xfId="0" applyFont="1" applyFill="1" applyBorder="1" applyAlignment="1">
      <alignment horizontal="center"/>
    </xf>
    <xf numFmtId="0" fontId="60" fillId="0" borderId="89" xfId="0" applyFont="1" applyFill="1" applyBorder="1" applyAlignment="1">
      <alignment horizontal="left" vertical="center" wrapText="1"/>
    </xf>
    <xf numFmtId="0" fontId="60" fillId="0" borderId="22" xfId="0" applyFont="1" applyFill="1" applyBorder="1" applyAlignment="1">
      <alignment horizontal="left" vertical="center" wrapText="1"/>
    </xf>
    <xf numFmtId="0" fontId="64" fillId="0" borderId="0" xfId="0" applyFont="1" applyFill="1"/>
    <xf numFmtId="0" fontId="0" fillId="0" borderId="0" xfId="0" applyFill="1"/>
    <xf numFmtId="0" fontId="60" fillId="0" borderId="75" xfId="0" applyFont="1" applyFill="1" applyBorder="1" applyAlignment="1">
      <alignment horizontal="left" vertical="center" wrapText="1"/>
    </xf>
    <xf numFmtId="0" fontId="60" fillId="0" borderId="47" xfId="0" applyFont="1" applyFill="1" applyBorder="1" applyAlignment="1">
      <alignment horizontal="left" vertical="center" wrapText="1"/>
    </xf>
    <xf numFmtId="0" fontId="59" fillId="0" borderId="90" xfId="0" applyFont="1" applyFill="1" applyBorder="1" applyAlignment="1">
      <alignment horizontal="center"/>
    </xf>
    <xf numFmtId="0" fontId="60" fillId="0" borderId="91" xfId="0" applyFont="1" applyFill="1" applyBorder="1" applyAlignment="1">
      <alignment horizontal="left" vertical="center" wrapText="1"/>
    </xf>
    <xf numFmtId="0" fontId="60" fillId="0" borderId="31" xfId="0" applyFont="1" applyFill="1" applyBorder="1" applyAlignment="1">
      <alignment horizontal="left" vertical="center" wrapText="1"/>
    </xf>
    <xf numFmtId="0" fontId="61" fillId="0" borderId="31" xfId="0" applyFont="1" applyFill="1" applyBorder="1" applyAlignment="1">
      <alignment horizontal="center" vertical="center" wrapText="1"/>
    </xf>
    <xf numFmtId="0" fontId="61" fillId="0" borderId="33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7" fillId="0" borderId="85" xfId="0" applyFont="1" applyBorder="1" applyAlignment="1">
      <alignment horizontal="left" vertical="center" wrapText="1"/>
    </xf>
    <xf numFmtId="0" fontId="57" fillId="0" borderId="34" xfId="0" applyFont="1" applyBorder="1" applyAlignment="1">
      <alignment horizontal="left" vertical="center" wrapText="1"/>
    </xf>
    <xf numFmtId="0" fontId="57" fillId="0" borderId="86" xfId="0" applyFont="1" applyBorder="1" applyAlignment="1">
      <alignment horizontal="left" vertical="center" wrapText="1"/>
    </xf>
    <xf numFmtId="0" fontId="65" fillId="0" borderId="13" xfId="0" applyFont="1" applyBorder="1"/>
    <xf numFmtId="1" fontId="62" fillId="0" borderId="2" xfId="0" applyNumberFormat="1" applyFont="1" applyFill="1" applyBorder="1" applyAlignment="1">
      <alignment horizontal="center" vertical="center" wrapText="1"/>
    </xf>
    <xf numFmtId="0" fontId="65" fillId="0" borderId="13" xfId="0" applyFont="1" applyBorder="1" applyAlignment="1">
      <alignment horizontal="center"/>
    </xf>
    <xf numFmtId="0" fontId="65" fillId="0" borderId="13" xfId="0" applyFont="1" applyFill="1" applyBorder="1" applyAlignment="1">
      <alignment horizontal="center"/>
    </xf>
    <xf numFmtId="0" fontId="60" fillId="0" borderId="21" xfId="0" applyFont="1" applyFill="1" applyBorder="1" applyAlignment="1">
      <alignment vertical="center" wrapText="1"/>
    </xf>
    <xf numFmtId="0" fontId="60" fillId="0" borderId="22" xfId="0" applyFont="1" applyFill="1" applyBorder="1" applyAlignment="1">
      <alignment vertical="center" wrapText="1"/>
    </xf>
    <xf numFmtId="0" fontId="65" fillId="0" borderId="29" xfId="0" applyFont="1" applyBorder="1"/>
    <xf numFmtId="0" fontId="60" fillId="0" borderId="30" xfId="0" applyFont="1" applyBorder="1" applyAlignment="1">
      <alignment vertical="center" wrapText="1"/>
    </xf>
    <xf numFmtId="0" fontId="60" fillId="0" borderId="31" xfId="0" applyFont="1" applyBorder="1" applyAlignment="1">
      <alignment vertical="center" wrapText="1"/>
    </xf>
    <xf numFmtId="1" fontId="61" fillId="0" borderId="31" xfId="0" applyNumberFormat="1" applyFont="1" applyFill="1" applyBorder="1" applyAlignment="1">
      <alignment horizontal="center" vertical="center" wrapText="1"/>
    </xf>
    <xf numFmtId="1" fontId="61" fillId="0" borderId="30" xfId="0" applyNumberFormat="1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/>
    </xf>
    <xf numFmtId="0" fontId="57" fillId="0" borderId="85" xfId="0" applyFont="1" applyFill="1" applyBorder="1" applyAlignment="1">
      <alignment horizontal="left"/>
    </xf>
    <xf numFmtId="0" fontId="57" fillId="0" borderId="34" xfId="0" applyFont="1" applyFill="1" applyBorder="1" applyAlignment="1">
      <alignment horizontal="left"/>
    </xf>
    <xf numFmtId="0" fontId="57" fillId="0" borderId="86" xfId="0" applyFont="1" applyFill="1" applyBorder="1" applyAlignment="1">
      <alignment horizontal="left"/>
    </xf>
    <xf numFmtId="1" fontId="66" fillId="0" borderId="27" xfId="0" applyNumberFormat="1" applyFont="1" applyFill="1" applyBorder="1" applyAlignment="1">
      <alignment horizontal="center" vertical="center" wrapText="1"/>
    </xf>
    <xf numFmtId="1" fontId="66" fillId="0" borderId="28" xfId="0" applyNumberFormat="1" applyFont="1" applyFill="1" applyBorder="1" applyAlignment="1">
      <alignment horizontal="center" vertical="center" wrapText="1"/>
    </xf>
    <xf numFmtId="1" fontId="61" fillId="0" borderId="47" xfId="0" applyNumberFormat="1" applyFont="1" applyFill="1" applyBorder="1" applyAlignment="1">
      <alignment horizontal="center" vertical="center" wrapText="1"/>
    </xf>
    <xf numFmtId="1" fontId="61" fillId="0" borderId="76" xfId="0" applyNumberFormat="1" applyFont="1" applyFill="1" applyBorder="1" applyAlignment="1">
      <alignment horizontal="center" vertical="center" wrapText="1"/>
    </xf>
    <xf numFmtId="1" fontId="61" fillId="0" borderId="27" xfId="0" applyNumberFormat="1" applyFont="1" applyFill="1" applyBorder="1" applyAlignment="1">
      <alignment horizontal="center" vertical="center" wrapText="1"/>
    </xf>
    <xf numFmtId="1" fontId="61" fillId="0" borderId="28" xfId="0" applyNumberFormat="1" applyFont="1" applyFill="1" applyBorder="1" applyAlignment="1">
      <alignment horizontal="center" vertical="center" wrapText="1"/>
    </xf>
    <xf numFmtId="0" fontId="60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1" fillId="0" borderId="48" xfId="0" applyFont="1" applyFill="1" applyBorder="1" applyAlignment="1">
      <alignment horizontal="center" vertical="center" wrapText="1"/>
    </xf>
    <xf numFmtId="1" fontId="61" fillId="0" borderId="48" xfId="0" applyNumberFormat="1" applyFont="1" applyFill="1" applyBorder="1" applyAlignment="1">
      <alignment horizontal="center" vertical="center" wrapText="1"/>
    </xf>
    <xf numFmtId="1" fontId="61" fillId="0" borderId="46" xfId="0" applyNumberFormat="1" applyFont="1" applyFill="1" applyBorder="1" applyAlignment="1">
      <alignment horizontal="center" vertical="center" wrapText="1"/>
    </xf>
    <xf numFmtId="0" fontId="65" fillId="0" borderId="29" xfId="0" applyFont="1" applyBorder="1" applyAlignment="1">
      <alignment horizontal="center"/>
    </xf>
    <xf numFmtId="0" fontId="60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1" fillId="0" borderId="32" xfId="0" applyFont="1" applyFill="1" applyBorder="1" applyAlignment="1">
      <alignment horizontal="center" vertical="center" wrapText="1"/>
    </xf>
    <xf numFmtId="1" fontId="61" fillId="0" borderId="32" xfId="0" applyNumberFormat="1" applyFont="1" applyFill="1" applyBorder="1" applyAlignment="1">
      <alignment horizontal="center" vertical="center" wrapText="1"/>
    </xf>
    <xf numFmtId="1" fontId="61" fillId="0" borderId="33" xfId="0" applyNumberFormat="1" applyFont="1" applyFill="1" applyBorder="1" applyAlignment="1">
      <alignment horizontal="center" vertical="center" wrapText="1"/>
    </xf>
    <xf numFmtId="0" fontId="65" fillId="3" borderId="0" xfId="0" applyFont="1" applyFill="1" applyBorder="1" applyAlignment="1">
      <alignment horizontal="center"/>
    </xf>
    <xf numFmtId="0" fontId="0" fillId="3" borderId="0" xfId="0" applyFill="1" applyAlignment="1"/>
    <xf numFmtId="0" fontId="57" fillId="0" borderId="40" xfId="0" applyFont="1" applyBorder="1" applyAlignment="1">
      <alignment horizontal="center" vertical="center"/>
    </xf>
    <xf numFmtId="0" fontId="57" fillId="0" borderId="40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5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left" vertical="center"/>
    </xf>
    <xf numFmtId="0" fontId="67" fillId="0" borderId="0" xfId="0" applyFont="1"/>
    <xf numFmtId="0" fontId="68" fillId="0" borderId="0" xfId="0" applyFont="1" applyFill="1" applyBorder="1" applyAlignment="1">
      <alignment horizontal="right" vertical="center"/>
    </xf>
    <xf numFmtId="0" fontId="45" fillId="0" borderId="0" xfId="0" applyFont="1" applyBorder="1"/>
    <xf numFmtId="0" fontId="47" fillId="0" borderId="0" xfId="0" applyFont="1" applyBorder="1" applyAlignment="1"/>
    <xf numFmtId="0" fontId="68" fillId="0" borderId="0" xfId="0" applyFont="1" applyBorder="1" applyAlignment="1"/>
    <xf numFmtId="1" fontId="68" fillId="0" borderId="0" xfId="0" applyNumberFormat="1" applyFont="1" applyFill="1" applyBorder="1"/>
    <xf numFmtId="0" fontId="47" fillId="0" borderId="0" xfId="0" applyFont="1" applyBorder="1"/>
    <xf numFmtId="0" fontId="68" fillId="0" borderId="0" xfId="0" applyFont="1" applyBorder="1"/>
    <xf numFmtId="1" fontId="68" fillId="0" borderId="0" xfId="0" applyNumberFormat="1" applyFont="1" applyFill="1" applyBorder="1" applyAlignment="1">
      <alignment horizontal="right" vertical="center"/>
    </xf>
    <xf numFmtId="0" fontId="69" fillId="0" borderId="0" xfId="0" applyFont="1"/>
    <xf numFmtId="0" fontId="44" fillId="0" borderId="0" xfId="0" applyFont="1" applyFill="1"/>
    <xf numFmtId="0" fontId="45" fillId="0" borderId="0" xfId="0" applyFont="1" applyFill="1" applyBorder="1" applyAlignment="1">
      <alignment horizontal="right" vertical="center"/>
    </xf>
    <xf numFmtId="1" fontId="45" fillId="0" borderId="0" xfId="0" applyNumberFormat="1" applyFont="1" applyFill="1" applyBorder="1"/>
    <xf numFmtId="1" fontId="45" fillId="0" borderId="0" xfId="0" applyNumberFormat="1" applyFont="1" applyFill="1" applyBorder="1" applyAlignment="1">
      <alignment horizontal="right" vertical="center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IX 2017r. do IX 2018r.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1.1111876640419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IX 18'!$B$3:$B$15</c:f>
              <c:strCache>
                <c:ptCount val="13"/>
                <c:pt idx="0">
                  <c:v>IX 2017r.</c:v>
                </c:pt>
                <c:pt idx="1">
                  <c:v>X 2017r.</c:v>
                </c:pt>
                <c:pt idx="2">
                  <c:v>XI 2017r.</c:v>
                </c:pt>
                <c:pt idx="3">
                  <c:v>XII 2017r.</c:v>
                </c:pt>
                <c:pt idx="4">
                  <c:v>I 2018r.</c:v>
                </c:pt>
                <c:pt idx="5">
                  <c:v>II 2018r.</c:v>
                </c:pt>
                <c:pt idx="6">
                  <c:v>III 2018r.</c:v>
                </c:pt>
                <c:pt idx="7">
                  <c:v>IV 2018r.</c:v>
                </c:pt>
                <c:pt idx="8">
                  <c:v>V 2018r.</c:v>
                </c:pt>
                <c:pt idx="9">
                  <c:v>VI 2018r.</c:v>
                </c:pt>
                <c:pt idx="10">
                  <c:v>VII 2018r.</c:v>
                </c:pt>
                <c:pt idx="11">
                  <c:v>VIII 2018r.</c:v>
                </c:pt>
                <c:pt idx="12">
                  <c:v>IX 2018r.</c:v>
                </c:pt>
              </c:strCache>
            </c:strRef>
          </c:cat>
          <c:val>
            <c:numRef>
              <c:f>'Wykresy IX 18'!$C$3:$C$15</c:f>
              <c:numCache>
                <c:formatCode>General</c:formatCode>
                <c:ptCount val="13"/>
                <c:pt idx="0">
                  <c:v>25643</c:v>
                </c:pt>
                <c:pt idx="1">
                  <c:v>24440</c:v>
                </c:pt>
                <c:pt idx="2">
                  <c:v>24171</c:v>
                </c:pt>
                <c:pt idx="3">
                  <c:v>24605</c:v>
                </c:pt>
                <c:pt idx="4">
                  <c:v>26701</c:v>
                </c:pt>
                <c:pt idx="5">
                  <c:v>26136</c:v>
                </c:pt>
                <c:pt idx="6">
                  <c:v>24862</c:v>
                </c:pt>
                <c:pt idx="7">
                  <c:v>23660</c:v>
                </c:pt>
                <c:pt idx="8">
                  <c:v>22865</c:v>
                </c:pt>
                <c:pt idx="9">
                  <c:v>21868</c:v>
                </c:pt>
                <c:pt idx="10">
                  <c:v>21835</c:v>
                </c:pt>
                <c:pt idx="11">
                  <c:v>21768</c:v>
                </c:pt>
                <c:pt idx="12">
                  <c:v>21627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95616696"/>
        <c:axId val="295617088"/>
      </c:barChart>
      <c:catAx>
        <c:axId val="2956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5617088"/>
        <c:crossesAt val="20000"/>
        <c:auto val="1"/>
        <c:lblAlgn val="ctr"/>
        <c:lblOffset val="100"/>
        <c:noMultiLvlLbl val="0"/>
      </c:catAx>
      <c:valAx>
        <c:axId val="295617088"/>
        <c:scaling>
          <c:orientation val="minMax"/>
          <c:max val="28000"/>
          <c:min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561669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IX 18'!$J$3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IX 18'!$H$4:$H$9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IX 18'!$I$4:$I$9</c:f>
              <c:numCache>
                <c:formatCode>General</c:formatCode>
                <c:ptCount val="6"/>
                <c:pt idx="0">
                  <c:v>209</c:v>
                </c:pt>
                <c:pt idx="1">
                  <c:v>5</c:v>
                </c:pt>
                <c:pt idx="2">
                  <c:v>0</c:v>
                </c:pt>
                <c:pt idx="3">
                  <c:v>76</c:v>
                </c:pt>
                <c:pt idx="4">
                  <c:v>65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7400920"/>
        <c:axId val="295447216"/>
      </c:barChart>
      <c:catAx>
        <c:axId val="257400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5447216"/>
        <c:crosses val="autoZero"/>
        <c:auto val="1"/>
        <c:lblAlgn val="ctr"/>
        <c:lblOffset val="100"/>
        <c:noMultiLvlLbl val="0"/>
      </c:catAx>
      <c:valAx>
        <c:axId val="29544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740092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IV 2017r. do IX 2017r. oraz od IV 2018r. do IX 2018r.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IX 18'!$E$6:$E$18</c:f>
              <c:strCache>
                <c:ptCount val="13"/>
                <c:pt idx="0">
                  <c:v>IV 2017r.</c:v>
                </c:pt>
                <c:pt idx="1">
                  <c:v>V 2017r.</c:v>
                </c:pt>
                <c:pt idx="2">
                  <c:v>VI 2017r.</c:v>
                </c:pt>
                <c:pt idx="3">
                  <c:v>VII 2017r.</c:v>
                </c:pt>
                <c:pt idx="4">
                  <c:v>VIII 2017r.</c:v>
                </c:pt>
                <c:pt idx="5">
                  <c:v>IX 2017r.</c:v>
                </c:pt>
                <c:pt idx="7">
                  <c:v>IV 2018r.</c:v>
                </c:pt>
                <c:pt idx="8">
                  <c:v>V 2018r.</c:v>
                </c:pt>
                <c:pt idx="9">
                  <c:v>VI 2018r.</c:v>
                </c:pt>
                <c:pt idx="10">
                  <c:v>VII 2018r.</c:v>
                </c:pt>
                <c:pt idx="11">
                  <c:v>VIII 2018r.</c:v>
                </c:pt>
                <c:pt idx="12">
                  <c:v>IX 2018r.</c:v>
                </c:pt>
              </c:strCache>
            </c:strRef>
          </c:cat>
          <c:val>
            <c:numRef>
              <c:f>'Wykresy IX 18'!$F$6:$F$18</c:f>
              <c:numCache>
                <c:formatCode>General</c:formatCode>
                <c:ptCount val="13"/>
                <c:pt idx="0">
                  <c:v>4618</c:v>
                </c:pt>
                <c:pt idx="1">
                  <c:v>4812</c:v>
                </c:pt>
                <c:pt idx="2">
                  <c:v>5353</c:v>
                </c:pt>
                <c:pt idx="3">
                  <c:v>4202</c:v>
                </c:pt>
                <c:pt idx="4">
                  <c:v>5369</c:v>
                </c:pt>
                <c:pt idx="5">
                  <c:v>4985</c:v>
                </c:pt>
                <c:pt idx="7">
                  <c:v>3744</c:v>
                </c:pt>
                <c:pt idx="8">
                  <c:v>4443</c:v>
                </c:pt>
                <c:pt idx="9">
                  <c:v>3945</c:v>
                </c:pt>
                <c:pt idx="10">
                  <c:v>3935</c:v>
                </c:pt>
                <c:pt idx="11">
                  <c:v>4817</c:v>
                </c:pt>
                <c:pt idx="12">
                  <c:v>3788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97607728"/>
        <c:axId val="297608120"/>
        <c:axId val="0"/>
      </c:bar3DChart>
      <c:catAx>
        <c:axId val="29760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7608120"/>
        <c:crosses val="autoZero"/>
        <c:auto val="1"/>
        <c:lblAlgn val="ctr"/>
        <c:lblOffset val="100"/>
        <c:noMultiLvlLbl val="0"/>
      </c:catAx>
      <c:valAx>
        <c:axId val="2976081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7607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we wrześniu 2018r.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559974874935504"/>
          <c:y val="0.3477020997375328"/>
          <c:w val="0.50918567871323761"/>
          <c:h val="0.40833333333333333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859983848172825"/>
                  <c:y val="-0.158447998687664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4232070350180576"/>
                  <c:y val="2.19115813648293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5.6541265675123839E-2"/>
                  <c:y val="9.024803149606283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1.2041635821163381E-2"/>
                  <c:y val="9.21427165354330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9.7940193373264234E-2"/>
                  <c:y val="0.103676837270341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1618884177939295"/>
                  <c:y val="0.10704625984251968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4201067815241045"/>
                  <c:y val="8.68031496062992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2637402696457814"/>
                  <c:y val="-0.1511747047244095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5.2380263364515331E-2"/>
                  <c:y val="-0.178206528871391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7.4397334948516067E-2"/>
                  <c:y val="-0.113221620734908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6.0519662606276781E-2"/>
                  <c:y val="-7.78126640419947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5222356820782018"/>
                  <c:y val="-6.9940288713910767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IX 18'!$J$22:$J$34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IX 18'!$K$22:$K$34</c:f>
              <c:numCache>
                <c:formatCode>0.00%</c:formatCode>
                <c:ptCount val="13"/>
                <c:pt idx="0">
                  <c:v>0.45586297760210803</c:v>
                </c:pt>
                <c:pt idx="1">
                  <c:v>3.1620553359683792E-2</c:v>
                </c:pt>
                <c:pt idx="2">
                  <c:v>1.6908212560386472E-2</c:v>
                </c:pt>
                <c:pt idx="3">
                  <c:v>1.668862538427756E-2</c:v>
                </c:pt>
                <c:pt idx="4">
                  <c:v>9.22266139657444E-3</c:v>
                </c:pt>
                <c:pt idx="5">
                  <c:v>8.563899868247694E-3</c:v>
                </c:pt>
                <c:pt idx="6">
                  <c:v>7.2024593763724193E-2</c:v>
                </c:pt>
                <c:pt idx="7">
                  <c:v>1.5810276679841896E-2</c:v>
                </c:pt>
                <c:pt idx="8">
                  <c:v>3.0961791831357048E-2</c:v>
                </c:pt>
                <c:pt idx="9">
                  <c:v>0.19082125603864733</c:v>
                </c:pt>
                <c:pt idx="10">
                  <c:v>7.8612209046991649E-2</c:v>
                </c:pt>
                <c:pt idx="11">
                  <c:v>6.148440931049627E-3</c:v>
                </c:pt>
                <c:pt idx="12">
                  <c:v>6.6754501537110239E-2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8r/Arkusz%20robocz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8"/>
      <sheetName val="Stan i struktura II 18"/>
      <sheetName val="Stan i struktura III 18"/>
      <sheetName val=" Stan i struktura IV 18"/>
      <sheetName val=" Stan i struktura V 18"/>
      <sheetName val=" Stan i struktura VI 18"/>
      <sheetName val=" Stan i struktura VII 18"/>
      <sheetName val=" Stan i struktura VIII 18"/>
      <sheetName val=" Stan i struktura 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>
            <v>1414</v>
          </cell>
          <cell r="F6">
            <v>1097</v>
          </cell>
          <cell r="G6">
            <v>1693</v>
          </cell>
          <cell r="H6">
            <v>2418</v>
          </cell>
          <cell r="I6">
            <v>2360</v>
          </cell>
          <cell r="J6">
            <v>387</v>
          </cell>
          <cell r="K6">
            <v>1728</v>
          </cell>
          <cell r="L6">
            <v>770</v>
          </cell>
          <cell r="M6">
            <v>1113</v>
          </cell>
          <cell r="N6">
            <v>1007</v>
          </cell>
          <cell r="O6">
            <v>2210</v>
          </cell>
          <cell r="P6">
            <v>1754</v>
          </cell>
          <cell r="Q6">
            <v>1926</v>
          </cell>
          <cell r="R6">
            <v>1891</v>
          </cell>
          <cell r="S6">
            <v>21768</v>
          </cell>
        </row>
        <row r="46">
          <cell r="E46">
            <v>6319</v>
          </cell>
          <cell r="F46">
            <v>1944</v>
          </cell>
          <cell r="G46">
            <v>2988</v>
          </cell>
          <cell r="H46">
            <v>1836</v>
          </cell>
          <cell r="I46">
            <v>2489</v>
          </cell>
          <cell r="J46">
            <v>1112</v>
          </cell>
          <cell r="K46">
            <v>1697</v>
          </cell>
          <cell r="L46">
            <v>1320</v>
          </cell>
          <cell r="M46">
            <v>2745</v>
          </cell>
          <cell r="N46">
            <v>1717</v>
          </cell>
          <cell r="O46">
            <v>4924</v>
          </cell>
          <cell r="P46">
            <v>1691</v>
          </cell>
          <cell r="Q46">
            <v>1971</v>
          </cell>
          <cell r="R46">
            <v>2688</v>
          </cell>
          <cell r="S46">
            <v>35441</v>
          </cell>
        </row>
        <row r="49">
          <cell r="E49">
            <v>78</v>
          </cell>
          <cell r="F49">
            <v>50</v>
          </cell>
          <cell r="G49">
            <v>46</v>
          </cell>
          <cell r="H49">
            <v>28</v>
          </cell>
          <cell r="I49">
            <v>41</v>
          </cell>
          <cell r="J49">
            <v>11</v>
          </cell>
          <cell r="K49">
            <v>101</v>
          </cell>
          <cell r="L49">
            <v>46</v>
          </cell>
          <cell r="M49">
            <v>0</v>
          </cell>
          <cell r="N49">
            <v>43</v>
          </cell>
          <cell r="O49">
            <v>82</v>
          </cell>
          <cell r="P49">
            <v>14</v>
          </cell>
          <cell r="Q49">
            <v>255</v>
          </cell>
          <cell r="R49">
            <v>122</v>
          </cell>
          <cell r="S49">
            <v>917</v>
          </cell>
        </row>
        <row r="51">
          <cell r="E51">
            <v>12</v>
          </cell>
          <cell r="F51">
            <v>34</v>
          </cell>
          <cell r="G51">
            <v>46</v>
          </cell>
          <cell r="H51">
            <v>59</v>
          </cell>
          <cell r="I51">
            <v>81</v>
          </cell>
          <cell r="J51">
            <v>10</v>
          </cell>
          <cell r="K51">
            <v>29</v>
          </cell>
          <cell r="L51">
            <v>27</v>
          </cell>
          <cell r="M51">
            <v>18</v>
          </cell>
          <cell r="N51">
            <v>18</v>
          </cell>
          <cell r="O51">
            <v>6</v>
          </cell>
          <cell r="P51">
            <v>40</v>
          </cell>
          <cell r="Q51">
            <v>230</v>
          </cell>
          <cell r="R51">
            <v>9</v>
          </cell>
          <cell r="S51">
            <v>619</v>
          </cell>
        </row>
        <row r="53">
          <cell r="E53">
            <v>65</v>
          </cell>
          <cell r="F53">
            <v>40</v>
          </cell>
          <cell r="G53">
            <v>66</v>
          </cell>
          <cell r="H53">
            <v>75</v>
          </cell>
          <cell r="I53">
            <v>66</v>
          </cell>
          <cell r="J53">
            <v>43</v>
          </cell>
          <cell r="K53">
            <v>40</v>
          </cell>
          <cell r="L53">
            <v>18</v>
          </cell>
          <cell r="M53">
            <v>31</v>
          </cell>
          <cell r="N53">
            <v>56</v>
          </cell>
          <cell r="O53">
            <v>56</v>
          </cell>
          <cell r="P53">
            <v>20</v>
          </cell>
          <cell r="Q53">
            <v>41</v>
          </cell>
          <cell r="R53">
            <v>74</v>
          </cell>
          <cell r="S53">
            <v>691</v>
          </cell>
        </row>
        <row r="55">
          <cell r="E55">
            <v>79</v>
          </cell>
          <cell r="F55">
            <v>46</v>
          </cell>
          <cell r="G55">
            <v>79</v>
          </cell>
          <cell r="H55">
            <v>35</v>
          </cell>
          <cell r="I55">
            <v>32</v>
          </cell>
          <cell r="J55">
            <v>32</v>
          </cell>
          <cell r="K55">
            <v>9</v>
          </cell>
          <cell r="L55">
            <v>34</v>
          </cell>
          <cell r="M55">
            <v>19</v>
          </cell>
          <cell r="N55">
            <v>31</v>
          </cell>
          <cell r="O55">
            <v>44</v>
          </cell>
          <cell r="P55">
            <v>24</v>
          </cell>
          <cell r="Q55">
            <v>47</v>
          </cell>
          <cell r="R55">
            <v>29</v>
          </cell>
          <cell r="S55">
            <v>540</v>
          </cell>
        </row>
        <row r="57">
          <cell r="E57">
            <v>92</v>
          </cell>
          <cell r="F57">
            <v>71</v>
          </cell>
          <cell r="G57">
            <v>35</v>
          </cell>
          <cell r="H57">
            <v>54</v>
          </cell>
          <cell r="I57">
            <v>86</v>
          </cell>
          <cell r="J57">
            <v>30</v>
          </cell>
          <cell r="K57">
            <v>99</v>
          </cell>
          <cell r="L57">
            <v>29</v>
          </cell>
          <cell r="M57">
            <v>68</v>
          </cell>
          <cell r="N57">
            <v>44</v>
          </cell>
          <cell r="O57">
            <v>77</v>
          </cell>
          <cell r="P57">
            <v>32</v>
          </cell>
          <cell r="Q57">
            <v>88</v>
          </cell>
          <cell r="R57">
            <v>41</v>
          </cell>
          <cell r="S57">
            <v>846</v>
          </cell>
        </row>
        <row r="59">
          <cell r="E59">
            <v>34</v>
          </cell>
          <cell r="F59">
            <v>22</v>
          </cell>
          <cell r="G59">
            <v>37</v>
          </cell>
          <cell r="H59">
            <v>25</v>
          </cell>
          <cell r="I59">
            <v>59</v>
          </cell>
          <cell r="J59">
            <v>1</v>
          </cell>
          <cell r="K59">
            <v>20</v>
          </cell>
          <cell r="L59">
            <v>16</v>
          </cell>
          <cell r="M59">
            <v>15</v>
          </cell>
          <cell r="N59">
            <v>56</v>
          </cell>
          <cell r="O59">
            <v>13</v>
          </cell>
          <cell r="P59">
            <v>7</v>
          </cell>
          <cell r="Q59">
            <v>4</v>
          </cell>
          <cell r="R59">
            <v>23</v>
          </cell>
          <cell r="S59">
            <v>332</v>
          </cell>
        </row>
        <row r="61">
          <cell r="E61">
            <v>168</v>
          </cell>
          <cell r="F61">
            <v>90</v>
          </cell>
          <cell r="G61">
            <v>155</v>
          </cell>
          <cell r="H61">
            <v>269</v>
          </cell>
          <cell r="I61">
            <v>288</v>
          </cell>
          <cell r="J61">
            <v>66</v>
          </cell>
          <cell r="K61">
            <v>421</v>
          </cell>
          <cell r="L61">
            <v>91</v>
          </cell>
          <cell r="M61">
            <v>186</v>
          </cell>
          <cell r="N61">
            <v>68</v>
          </cell>
          <cell r="O61">
            <v>313</v>
          </cell>
          <cell r="P61">
            <v>212</v>
          </cell>
          <cell r="Q61">
            <v>120</v>
          </cell>
          <cell r="R61">
            <v>265</v>
          </cell>
          <cell r="S61">
            <v>2712</v>
          </cell>
        </row>
        <row r="63">
          <cell r="E63">
            <v>5</v>
          </cell>
          <cell r="F63">
            <v>28</v>
          </cell>
          <cell r="G63">
            <v>22</v>
          </cell>
          <cell r="H63">
            <v>23</v>
          </cell>
          <cell r="I63">
            <v>49</v>
          </cell>
          <cell r="J63">
            <v>29</v>
          </cell>
          <cell r="K63">
            <v>74</v>
          </cell>
          <cell r="L63">
            <v>30</v>
          </cell>
          <cell r="M63">
            <v>34</v>
          </cell>
          <cell r="N63">
            <v>64</v>
          </cell>
          <cell r="O63">
            <v>77</v>
          </cell>
          <cell r="P63">
            <v>27</v>
          </cell>
          <cell r="Q63">
            <v>77</v>
          </cell>
          <cell r="R63">
            <v>385</v>
          </cell>
          <cell r="S63">
            <v>924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62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4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37" t="s">
        <v>19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65"/>
    </row>
    <row r="5" spans="2:27" ht="29.1" customHeight="1" thickTop="1" thickBot="1">
      <c r="B5" s="14" t="s">
        <v>20</v>
      </c>
      <c r="C5" s="266" t="s">
        <v>21</v>
      </c>
      <c r="D5" s="267"/>
      <c r="E5" s="15">
        <v>2.5</v>
      </c>
      <c r="F5" s="15">
        <v>4.3</v>
      </c>
      <c r="G5" s="15">
        <v>10.1</v>
      </c>
      <c r="H5" s="15">
        <v>11.6</v>
      </c>
      <c r="I5" s="15">
        <v>8.6</v>
      </c>
      <c r="J5" s="15">
        <v>2.2999999999999998</v>
      </c>
      <c r="K5" s="15">
        <v>10</v>
      </c>
      <c r="L5" s="15">
        <v>6.8</v>
      </c>
      <c r="M5" s="15">
        <v>4.7</v>
      </c>
      <c r="N5" s="15">
        <v>7.6</v>
      </c>
      <c r="O5" s="15">
        <v>3.3</v>
      </c>
      <c r="P5" s="15">
        <v>6.8</v>
      </c>
      <c r="Q5" s="15">
        <v>9.3000000000000007</v>
      </c>
      <c r="R5" s="16">
        <v>5.6</v>
      </c>
      <c r="S5" s="17">
        <v>5.8</v>
      </c>
      <c r="T5" s="1" t="s">
        <v>22</v>
      </c>
    </row>
    <row r="6" spans="2:27" s="4" customFormat="1" ht="28.5" customHeight="1" thickTop="1" thickBot="1">
      <c r="B6" s="18" t="s">
        <v>23</v>
      </c>
      <c r="C6" s="268" t="s">
        <v>24</v>
      </c>
      <c r="D6" s="269"/>
      <c r="E6" s="19">
        <v>1359</v>
      </c>
      <c r="F6" s="20">
        <v>1102</v>
      </c>
      <c r="G6" s="20">
        <v>1652</v>
      </c>
      <c r="H6" s="20">
        <v>2425</v>
      </c>
      <c r="I6" s="20">
        <v>2277</v>
      </c>
      <c r="J6" s="20">
        <v>392</v>
      </c>
      <c r="K6" s="20">
        <v>1781</v>
      </c>
      <c r="L6" s="20">
        <v>757</v>
      </c>
      <c r="M6" s="20">
        <v>1074</v>
      </c>
      <c r="N6" s="20">
        <v>1048</v>
      </c>
      <c r="O6" s="20">
        <v>2207</v>
      </c>
      <c r="P6" s="20">
        <v>1766</v>
      </c>
      <c r="Q6" s="20">
        <v>1869</v>
      </c>
      <c r="R6" s="21">
        <v>1918</v>
      </c>
      <c r="S6" s="22">
        <f>SUM(E6:R6)</f>
        <v>21627</v>
      </c>
    </row>
    <row r="7" spans="2:27" s="4" customFormat="1" ht="29.1" customHeight="1" thickTop="1" thickBot="1">
      <c r="B7" s="23"/>
      <c r="C7" s="270" t="s">
        <v>25</v>
      </c>
      <c r="D7" s="270"/>
      <c r="E7" s="24">
        <f>'[1] Stan i struktura VIII 18'!E6</f>
        <v>1414</v>
      </c>
      <c r="F7" s="24">
        <f>'[1] Stan i struktura VIII 18'!F6</f>
        <v>1097</v>
      </c>
      <c r="G7" s="24">
        <f>'[1] Stan i struktura VIII 18'!G6</f>
        <v>1693</v>
      </c>
      <c r="H7" s="24">
        <f>'[1] Stan i struktura VIII 18'!H6</f>
        <v>2418</v>
      </c>
      <c r="I7" s="24">
        <f>'[1] Stan i struktura VIII 18'!I6</f>
        <v>2360</v>
      </c>
      <c r="J7" s="24">
        <f>'[1] Stan i struktura VIII 18'!J6</f>
        <v>387</v>
      </c>
      <c r="K7" s="24">
        <f>'[1] Stan i struktura VIII 18'!K6</f>
        <v>1728</v>
      </c>
      <c r="L7" s="24">
        <f>'[1] Stan i struktura VIII 18'!L6</f>
        <v>770</v>
      </c>
      <c r="M7" s="24">
        <f>'[1] Stan i struktura VIII 18'!M6</f>
        <v>1113</v>
      </c>
      <c r="N7" s="24">
        <f>'[1] Stan i struktura VIII 18'!N6</f>
        <v>1007</v>
      </c>
      <c r="O7" s="24">
        <f>'[1] Stan i struktura VIII 18'!O6</f>
        <v>2210</v>
      </c>
      <c r="P7" s="24">
        <f>'[1] Stan i struktura VIII 18'!P6</f>
        <v>1754</v>
      </c>
      <c r="Q7" s="24">
        <f>'[1] Stan i struktura VIII 18'!Q6</f>
        <v>1926</v>
      </c>
      <c r="R7" s="25">
        <f>'[1] Stan i struktura VIII 18'!R6</f>
        <v>1891</v>
      </c>
      <c r="S7" s="26">
        <f>'[1] Stan i struktura VIII 18'!S6</f>
        <v>21768</v>
      </c>
      <c r="T7" s="27"/>
      <c r="V7" s="28">
        <f>SUM(E7:R7)</f>
        <v>21768</v>
      </c>
    </row>
    <row r="8" spans="2:27" ht="29.1" customHeight="1" thickTop="1" thickBot="1">
      <c r="B8" s="29"/>
      <c r="C8" s="248" t="s">
        <v>26</v>
      </c>
      <c r="D8" s="241"/>
      <c r="E8" s="30">
        <f t="shared" ref="E8:S8" si="0">E6-E7</f>
        <v>-55</v>
      </c>
      <c r="F8" s="30">
        <f t="shared" si="0"/>
        <v>5</v>
      </c>
      <c r="G8" s="30">
        <f t="shared" si="0"/>
        <v>-41</v>
      </c>
      <c r="H8" s="30">
        <f t="shared" si="0"/>
        <v>7</v>
      </c>
      <c r="I8" s="30">
        <f t="shared" si="0"/>
        <v>-83</v>
      </c>
      <c r="J8" s="30">
        <f t="shared" si="0"/>
        <v>5</v>
      </c>
      <c r="K8" s="30">
        <f t="shared" si="0"/>
        <v>53</v>
      </c>
      <c r="L8" s="30">
        <f t="shared" si="0"/>
        <v>-13</v>
      </c>
      <c r="M8" s="30">
        <f t="shared" si="0"/>
        <v>-39</v>
      </c>
      <c r="N8" s="30">
        <f t="shared" si="0"/>
        <v>41</v>
      </c>
      <c r="O8" s="30">
        <f t="shared" si="0"/>
        <v>-3</v>
      </c>
      <c r="P8" s="30">
        <f t="shared" si="0"/>
        <v>12</v>
      </c>
      <c r="Q8" s="30">
        <f t="shared" si="0"/>
        <v>-57</v>
      </c>
      <c r="R8" s="31">
        <f t="shared" si="0"/>
        <v>27</v>
      </c>
      <c r="S8" s="32">
        <f t="shared" si="0"/>
        <v>-141</v>
      </c>
      <c r="T8" s="33"/>
    </row>
    <row r="9" spans="2:27" ht="29.1" customHeight="1" thickTop="1" thickBot="1">
      <c r="B9" s="34"/>
      <c r="C9" s="244" t="s">
        <v>27</v>
      </c>
      <c r="D9" s="245"/>
      <c r="E9" s="35">
        <f t="shared" ref="E9:S9" si="1">E6/E7*100</f>
        <v>96.110325318246112</v>
      </c>
      <c r="F9" s="35">
        <f t="shared" si="1"/>
        <v>100.45578851412944</v>
      </c>
      <c r="G9" s="35">
        <f t="shared" si="1"/>
        <v>97.578263437684583</v>
      </c>
      <c r="H9" s="35">
        <f t="shared" si="1"/>
        <v>100.28949545078578</v>
      </c>
      <c r="I9" s="35">
        <f t="shared" si="1"/>
        <v>96.483050847457633</v>
      </c>
      <c r="J9" s="35">
        <f t="shared" si="1"/>
        <v>101.29198966408268</v>
      </c>
      <c r="K9" s="35">
        <f t="shared" si="1"/>
        <v>103.06712962962963</v>
      </c>
      <c r="L9" s="35">
        <f t="shared" si="1"/>
        <v>98.311688311688314</v>
      </c>
      <c r="M9" s="35">
        <f t="shared" si="1"/>
        <v>96.495956873315365</v>
      </c>
      <c r="N9" s="35">
        <f t="shared" si="1"/>
        <v>104.07149950347568</v>
      </c>
      <c r="O9" s="35">
        <f t="shared" si="1"/>
        <v>99.864253393665166</v>
      </c>
      <c r="P9" s="35">
        <f t="shared" si="1"/>
        <v>100.68415051311288</v>
      </c>
      <c r="Q9" s="35">
        <f t="shared" si="1"/>
        <v>97.040498442367607</v>
      </c>
      <c r="R9" s="36">
        <f t="shared" si="1"/>
        <v>101.42781597038604</v>
      </c>
      <c r="S9" s="37">
        <f t="shared" si="1"/>
        <v>99.352260198456449</v>
      </c>
      <c r="T9" s="33"/>
      <c r="AA9" s="38"/>
    </row>
    <row r="10" spans="2:27" s="4" customFormat="1" ht="29.1" customHeight="1" thickTop="1" thickBot="1">
      <c r="B10" s="39" t="s">
        <v>28</v>
      </c>
      <c r="C10" s="246" t="s">
        <v>29</v>
      </c>
      <c r="D10" s="247"/>
      <c r="E10" s="40">
        <v>398</v>
      </c>
      <c r="F10" s="41">
        <v>246</v>
      </c>
      <c r="G10" s="42">
        <v>261</v>
      </c>
      <c r="H10" s="42">
        <v>378</v>
      </c>
      <c r="I10" s="42">
        <v>406</v>
      </c>
      <c r="J10" s="42">
        <v>99</v>
      </c>
      <c r="K10" s="42">
        <v>505</v>
      </c>
      <c r="L10" s="42">
        <v>129</v>
      </c>
      <c r="M10" s="43">
        <v>199</v>
      </c>
      <c r="N10" s="43">
        <v>196</v>
      </c>
      <c r="O10" s="43">
        <v>446</v>
      </c>
      <c r="P10" s="43">
        <v>324</v>
      </c>
      <c r="Q10" s="43">
        <v>373</v>
      </c>
      <c r="R10" s="43">
        <v>453</v>
      </c>
      <c r="S10" s="44">
        <f>SUM(E10:R10)</f>
        <v>4413</v>
      </c>
      <c r="T10" s="27"/>
    </row>
    <row r="11" spans="2:27" ht="29.1" customHeight="1" thickTop="1" thickBot="1">
      <c r="B11" s="45"/>
      <c r="C11" s="248" t="s">
        <v>30</v>
      </c>
      <c r="D11" s="241"/>
      <c r="E11" s="46">
        <f t="shared" ref="E11:S11" si="2">E76/E10*100</f>
        <v>23.115577889447238</v>
      </c>
      <c r="F11" s="46">
        <f t="shared" si="2"/>
        <v>26.016260162601629</v>
      </c>
      <c r="G11" s="46">
        <f t="shared" si="2"/>
        <v>26.436781609195403</v>
      </c>
      <c r="H11" s="46">
        <f t="shared" si="2"/>
        <v>19.31216931216931</v>
      </c>
      <c r="I11" s="46">
        <f t="shared" si="2"/>
        <v>20.689655172413794</v>
      </c>
      <c r="J11" s="46">
        <f t="shared" si="2"/>
        <v>16.161616161616163</v>
      </c>
      <c r="K11" s="46">
        <f t="shared" si="2"/>
        <v>20.396039603960396</v>
      </c>
      <c r="L11" s="46">
        <f t="shared" si="2"/>
        <v>25.581395348837212</v>
      </c>
      <c r="M11" s="46">
        <f t="shared" si="2"/>
        <v>34.673366834170857</v>
      </c>
      <c r="N11" s="46">
        <f t="shared" si="2"/>
        <v>28.061224489795915</v>
      </c>
      <c r="O11" s="46">
        <f t="shared" si="2"/>
        <v>19.058295964125559</v>
      </c>
      <c r="P11" s="46">
        <f t="shared" si="2"/>
        <v>20.061728395061728</v>
      </c>
      <c r="Q11" s="46">
        <f t="shared" si="2"/>
        <v>20.107238605898122</v>
      </c>
      <c r="R11" s="47">
        <f t="shared" si="2"/>
        <v>12.362030905077264</v>
      </c>
      <c r="S11" s="48">
        <f t="shared" si="2"/>
        <v>21.278042148198502</v>
      </c>
      <c r="T11" s="33"/>
    </row>
    <row r="12" spans="2:27" ht="29.1" customHeight="1" thickTop="1" thickBot="1">
      <c r="B12" s="49" t="s">
        <v>31</v>
      </c>
      <c r="C12" s="249" t="s">
        <v>32</v>
      </c>
      <c r="D12" s="250"/>
      <c r="E12" s="40">
        <v>453</v>
      </c>
      <c r="F12" s="42">
        <v>241</v>
      </c>
      <c r="G12" s="42">
        <v>302</v>
      </c>
      <c r="H12" s="42">
        <v>371</v>
      </c>
      <c r="I12" s="42">
        <v>489</v>
      </c>
      <c r="J12" s="42">
        <v>94</v>
      </c>
      <c r="K12" s="42">
        <v>452</v>
      </c>
      <c r="L12" s="42">
        <v>142</v>
      </c>
      <c r="M12" s="43">
        <v>238</v>
      </c>
      <c r="N12" s="43">
        <v>155</v>
      </c>
      <c r="O12" s="43">
        <v>449</v>
      </c>
      <c r="P12" s="43">
        <v>312</v>
      </c>
      <c r="Q12" s="43">
        <v>430</v>
      </c>
      <c r="R12" s="43">
        <v>426</v>
      </c>
      <c r="S12" s="44">
        <f>SUM(E12:R12)</f>
        <v>4554</v>
      </c>
      <c r="T12" s="33"/>
    </row>
    <row r="13" spans="2:27" ht="29.1" customHeight="1" thickTop="1" thickBot="1">
      <c r="B13" s="45" t="s">
        <v>22</v>
      </c>
      <c r="C13" s="251" t="s">
        <v>33</v>
      </c>
      <c r="D13" s="252"/>
      <c r="E13" s="50">
        <v>238</v>
      </c>
      <c r="F13" s="51">
        <v>112</v>
      </c>
      <c r="G13" s="51">
        <v>167</v>
      </c>
      <c r="H13" s="51">
        <v>210</v>
      </c>
      <c r="I13" s="51">
        <v>260</v>
      </c>
      <c r="J13" s="51">
        <v>38</v>
      </c>
      <c r="K13" s="51">
        <v>263</v>
      </c>
      <c r="L13" s="51">
        <v>86</v>
      </c>
      <c r="M13" s="52">
        <v>116</v>
      </c>
      <c r="N13" s="52">
        <v>91</v>
      </c>
      <c r="O13" s="52">
        <v>239</v>
      </c>
      <c r="P13" s="52">
        <v>163</v>
      </c>
      <c r="Q13" s="52">
        <v>213</v>
      </c>
      <c r="R13" s="52">
        <v>219</v>
      </c>
      <c r="S13" s="53">
        <f t="shared" ref="S13:S15" si="3">SUM(E13:R13)</f>
        <v>2415</v>
      </c>
      <c r="T13" s="33"/>
    </row>
    <row r="14" spans="2:27" s="4" customFormat="1" ht="29.1" customHeight="1" thickTop="1" thickBot="1">
      <c r="B14" s="18" t="s">
        <v>22</v>
      </c>
      <c r="C14" s="253" t="s">
        <v>34</v>
      </c>
      <c r="D14" s="254"/>
      <c r="E14" s="50">
        <v>207</v>
      </c>
      <c r="F14" s="51">
        <v>87</v>
      </c>
      <c r="G14" s="51">
        <v>141</v>
      </c>
      <c r="H14" s="51">
        <v>186</v>
      </c>
      <c r="I14" s="51">
        <v>232</v>
      </c>
      <c r="J14" s="51">
        <v>31</v>
      </c>
      <c r="K14" s="51">
        <v>249</v>
      </c>
      <c r="L14" s="51">
        <v>69</v>
      </c>
      <c r="M14" s="52">
        <v>101</v>
      </c>
      <c r="N14" s="52">
        <v>73</v>
      </c>
      <c r="O14" s="52">
        <v>210</v>
      </c>
      <c r="P14" s="52">
        <v>143</v>
      </c>
      <c r="Q14" s="52">
        <v>159</v>
      </c>
      <c r="R14" s="52">
        <v>188</v>
      </c>
      <c r="S14" s="53">
        <f t="shared" si="3"/>
        <v>2076</v>
      </c>
      <c r="T14" s="27"/>
    </row>
    <row r="15" spans="2:27" s="4" customFormat="1" ht="29.1" customHeight="1" thickTop="1" thickBot="1">
      <c r="B15" s="54" t="s">
        <v>22</v>
      </c>
      <c r="C15" s="255" t="s">
        <v>35</v>
      </c>
      <c r="D15" s="256"/>
      <c r="E15" s="55">
        <v>92</v>
      </c>
      <c r="F15" s="56">
        <v>55</v>
      </c>
      <c r="G15" s="56">
        <v>43</v>
      </c>
      <c r="H15" s="56">
        <v>53</v>
      </c>
      <c r="I15" s="56">
        <v>89</v>
      </c>
      <c r="J15" s="56">
        <v>27</v>
      </c>
      <c r="K15" s="56">
        <v>65</v>
      </c>
      <c r="L15" s="56">
        <v>16</v>
      </c>
      <c r="M15" s="57">
        <v>76</v>
      </c>
      <c r="N15" s="57">
        <v>25</v>
      </c>
      <c r="O15" s="57">
        <v>91</v>
      </c>
      <c r="P15" s="57">
        <v>70</v>
      </c>
      <c r="Q15" s="57">
        <v>100</v>
      </c>
      <c r="R15" s="57">
        <v>67</v>
      </c>
      <c r="S15" s="53">
        <f t="shared" si="3"/>
        <v>869</v>
      </c>
      <c r="T15" s="27"/>
    </row>
    <row r="16" spans="2:27" ht="29.1" customHeight="1" thickBot="1">
      <c r="B16" s="237" t="s">
        <v>36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8"/>
    </row>
    <row r="17" spans="2:19" ht="29.1" customHeight="1" thickTop="1" thickBot="1">
      <c r="B17" s="259" t="s">
        <v>20</v>
      </c>
      <c r="C17" s="260" t="s">
        <v>37</v>
      </c>
      <c r="D17" s="261"/>
      <c r="E17" s="58">
        <v>807</v>
      </c>
      <c r="F17" s="59">
        <v>694</v>
      </c>
      <c r="G17" s="59">
        <v>1002</v>
      </c>
      <c r="H17" s="59">
        <v>1408</v>
      </c>
      <c r="I17" s="59">
        <v>1482</v>
      </c>
      <c r="J17" s="59">
        <v>204</v>
      </c>
      <c r="K17" s="59">
        <v>1112</v>
      </c>
      <c r="L17" s="59">
        <v>381</v>
      </c>
      <c r="M17" s="60">
        <v>652</v>
      </c>
      <c r="N17" s="60">
        <v>669</v>
      </c>
      <c r="O17" s="60">
        <v>1281</v>
      </c>
      <c r="P17" s="60">
        <v>1070</v>
      </c>
      <c r="Q17" s="60">
        <v>1170</v>
      </c>
      <c r="R17" s="60">
        <v>1120</v>
      </c>
      <c r="S17" s="53">
        <f>SUM(E17:R17)</f>
        <v>13052</v>
      </c>
    </row>
    <row r="18" spans="2:19" ht="29.1" customHeight="1" thickTop="1" thickBot="1">
      <c r="B18" s="198"/>
      <c r="C18" s="225" t="s">
        <v>38</v>
      </c>
      <c r="D18" s="226"/>
      <c r="E18" s="61">
        <f t="shared" ref="E18:S18" si="4">E17/E6*100</f>
        <v>59.381898454746143</v>
      </c>
      <c r="F18" s="61">
        <f t="shared" si="4"/>
        <v>62.976406533575314</v>
      </c>
      <c r="G18" s="61">
        <f t="shared" si="4"/>
        <v>60.653753026634384</v>
      </c>
      <c r="H18" s="61">
        <f t="shared" si="4"/>
        <v>58.061855670103093</v>
      </c>
      <c r="I18" s="61">
        <f t="shared" si="4"/>
        <v>65.085638998682484</v>
      </c>
      <c r="J18" s="61">
        <f t="shared" si="4"/>
        <v>52.040816326530617</v>
      </c>
      <c r="K18" s="61">
        <f t="shared" si="4"/>
        <v>62.436833239752943</v>
      </c>
      <c r="L18" s="61">
        <f t="shared" si="4"/>
        <v>50.330250990752965</v>
      </c>
      <c r="M18" s="61">
        <f t="shared" si="4"/>
        <v>60.707635009310991</v>
      </c>
      <c r="N18" s="61">
        <f t="shared" si="4"/>
        <v>63.835877862595424</v>
      </c>
      <c r="O18" s="61">
        <f t="shared" si="4"/>
        <v>58.042591753511552</v>
      </c>
      <c r="P18" s="61">
        <f t="shared" si="4"/>
        <v>60.588901472253674</v>
      </c>
      <c r="Q18" s="61">
        <f t="shared" si="4"/>
        <v>62.600321027287322</v>
      </c>
      <c r="R18" s="62">
        <f t="shared" si="4"/>
        <v>58.394160583941598</v>
      </c>
      <c r="S18" s="63">
        <f t="shared" si="4"/>
        <v>60.350487816155727</v>
      </c>
    </row>
    <row r="19" spans="2:19" ht="29.1" customHeight="1" thickTop="1" thickBot="1">
      <c r="B19" s="230" t="s">
        <v>23</v>
      </c>
      <c r="C19" s="240" t="s">
        <v>39</v>
      </c>
      <c r="D19" s="241"/>
      <c r="E19" s="50">
        <v>0</v>
      </c>
      <c r="F19" s="51">
        <v>756</v>
      </c>
      <c r="G19" s="51">
        <v>833</v>
      </c>
      <c r="H19" s="51">
        <v>1319</v>
      </c>
      <c r="I19" s="51">
        <v>967</v>
      </c>
      <c r="J19" s="51">
        <v>197</v>
      </c>
      <c r="K19" s="51">
        <v>1021</v>
      </c>
      <c r="L19" s="51">
        <v>430</v>
      </c>
      <c r="M19" s="52">
        <v>603</v>
      </c>
      <c r="N19" s="52">
        <v>505</v>
      </c>
      <c r="O19" s="52">
        <v>0</v>
      </c>
      <c r="P19" s="52">
        <v>1080</v>
      </c>
      <c r="Q19" s="52">
        <v>938</v>
      </c>
      <c r="R19" s="52">
        <v>916</v>
      </c>
      <c r="S19" s="64">
        <f>SUM(E19:R19)</f>
        <v>9565</v>
      </c>
    </row>
    <row r="20" spans="2:19" ht="29.1" customHeight="1" thickTop="1" thickBot="1">
      <c r="B20" s="198"/>
      <c r="C20" s="225" t="s">
        <v>38</v>
      </c>
      <c r="D20" s="226"/>
      <c r="E20" s="61">
        <f t="shared" ref="E20:S20" si="5">E19/E6*100</f>
        <v>0</v>
      </c>
      <c r="F20" s="61">
        <f t="shared" si="5"/>
        <v>68.60254083484574</v>
      </c>
      <c r="G20" s="61">
        <f t="shared" si="5"/>
        <v>50.423728813559322</v>
      </c>
      <c r="H20" s="61">
        <f t="shared" si="5"/>
        <v>54.391752577319586</v>
      </c>
      <c r="I20" s="61">
        <f t="shared" si="5"/>
        <v>42.468159859464208</v>
      </c>
      <c r="J20" s="61">
        <f t="shared" si="5"/>
        <v>50.255102040816325</v>
      </c>
      <c r="K20" s="61">
        <f t="shared" si="5"/>
        <v>57.32734418865806</v>
      </c>
      <c r="L20" s="61">
        <f t="shared" si="5"/>
        <v>56.803170409511225</v>
      </c>
      <c r="M20" s="61">
        <f t="shared" si="5"/>
        <v>56.145251396648042</v>
      </c>
      <c r="N20" s="61">
        <f t="shared" si="5"/>
        <v>48.18702290076336</v>
      </c>
      <c r="O20" s="61">
        <f t="shared" si="5"/>
        <v>0</v>
      </c>
      <c r="P20" s="61">
        <f t="shared" si="5"/>
        <v>61.155152887882224</v>
      </c>
      <c r="Q20" s="61">
        <f t="shared" si="5"/>
        <v>50.187265917603</v>
      </c>
      <c r="R20" s="62">
        <f t="shared" si="5"/>
        <v>47.75808133472367</v>
      </c>
      <c r="S20" s="63">
        <f t="shared" si="5"/>
        <v>44.227123503028622</v>
      </c>
    </row>
    <row r="21" spans="2:19" s="4" customFormat="1" ht="29.1" customHeight="1" thickTop="1" thickBot="1">
      <c r="B21" s="222" t="s">
        <v>28</v>
      </c>
      <c r="C21" s="223" t="s">
        <v>40</v>
      </c>
      <c r="D21" s="224"/>
      <c r="E21" s="50">
        <v>315</v>
      </c>
      <c r="F21" s="51">
        <v>197</v>
      </c>
      <c r="G21" s="51">
        <v>313</v>
      </c>
      <c r="H21" s="51">
        <v>456</v>
      </c>
      <c r="I21" s="51">
        <v>382</v>
      </c>
      <c r="J21" s="51">
        <v>69</v>
      </c>
      <c r="K21" s="51">
        <v>327</v>
      </c>
      <c r="L21" s="51">
        <v>111</v>
      </c>
      <c r="M21" s="52">
        <v>229</v>
      </c>
      <c r="N21" s="52">
        <v>136</v>
      </c>
      <c r="O21" s="52">
        <v>358</v>
      </c>
      <c r="P21" s="52">
        <v>266</v>
      </c>
      <c r="Q21" s="52">
        <v>392</v>
      </c>
      <c r="R21" s="52">
        <v>251</v>
      </c>
      <c r="S21" s="53">
        <f>SUM(E21:R21)</f>
        <v>3802</v>
      </c>
    </row>
    <row r="22" spans="2:19" ht="29.1" customHeight="1" thickTop="1" thickBot="1">
      <c r="B22" s="198"/>
      <c r="C22" s="225" t="s">
        <v>38</v>
      </c>
      <c r="D22" s="226"/>
      <c r="E22" s="61">
        <f t="shared" ref="E22:S22" si="6">E21/E6*100</f>
        <v>23.178807947019866</v>
      </c>
      <c r="F22" s="61">
        <f t="shared" si="6"/>
        <v>17.876588021778584</v>
      </c>
      <c r="G22" s="61">
        <f t="shared" si="6"/>
        <v>18.946731234866828</v>
      </c>
      <c r="H22" s="61">
        <f t="shared" si="6"/>
        <v>18.804123711340207</v>
      </c>
      <c r="I22" s="61">
        <f t="shared" si="6"/>
        <v>16.776460254721123</v>
      </c>
      <c r="J22" s="61">
        <f t="shared" si="6"/>
        <v>17.602040816326532</v>
      </c>
      <c r="K22" s="61">
        <f t="shared" si="6"/>
        <v>18.360471645143178</v>
      </c>
      <c r="L22" s="61">
        <f t="shared" si="6"/>
        <v>14.663143989431967</v>
      </c>
      <c r="M22" s="61">
        <f t="shared" si="6"/>
        <v>21.32216014897579</v>
      </c>
      <c r="N22" s="61">
        <f t="shared" si="6"/>
        <v>12.977099236641221</v>
      </c>
      <c r="O22" s="61">
        <f t="shared" si="6"/>
        <v>16.221114635251471</v>
      </c>
      <c r="P22" s="61">
        <f t="shared" si="6"/>
        <v>15.062287655719139</v>
      </c>
      <c r="Q22" s="61">
        <f t="shared" si="6"/>
        <v>20.973782771535582</v>
      </c>
      <c r="R22" s="62">
        <f t="shared" si="6"/>
        <v>13.086548488008344</v>
      </c>
      <c r="S22" s="63">
        <f t="shared" si="6"/>
        <v>17.579877005594856</v>
      </c>
    </row>
    <row r="23" spans="2:19" s="4" customFormat="1" ht="29.1" customHeight="1" thickTop="1" thickBot="1">
      <c r="B23" s="222" t="s">
        <v>31</v>
      </c>
      <c r="C23" s="242" t="s">
        <v>41</v>
      </c>
      <c r="D23" s="243"/>
      <c r="E23" s="50">
        <v>77</v>
      </c>
      <c r="F23" s="51">
        <v>64</v>
      </c>
      <c r="G23" s="51">
        <v>104</v>
      </c>
      <c r="H23" s="51">
        <v>154</v>
      </c>
      <c r="I23" s="51">
        <v>31</v>
      </c>
      <c r="J23" s="51">
        <v>13</v>
      </c>
      <c r="K23" s="51">
        <v>66</v>
      </c>
      <c r="L23" s="51">
        <v>11</v>
      </c>
      <c r="M23" s="52">
        <v>135</v>
      </c>
      <c r="N23" s="52">
        <v>41</v>
      </c>
      <c r="O23" s="52">
        <v>69</v>
      </c>
      <c r="P23" s="52">
        <v>42</v>
      </c>
      <c r="Q23" s="52">
        <v>102</v>
      </c>
      <c r="R23" s="52">
        <v>74</v>
      </c>
      <c r="S23" s="53">
        <f>SUM(E23:R23)</f>
        <v>983</v>
      </c>
    </row>
    <row r="24" spans="2:19" ht="29.1" customHeight="1" thickTop="1" thickBot="1">
      <c r="B24" s="198"/>
      <c r="C24" s="225" t="s">
        <v>38</v>
      </c>
      <c r="D24" s="226"/>
      <c r="E24" s="61">
        <f t="shared" ref="E24:S24" si="7">E23/E6*100</f>
        <v>5.6659308314937453</v>
      </c>
      <c r="F24" s="61">
        <f t="shared" si="7"/>
        <v>5.8076225045372052</v>
      </c>
      <c r="G24" s="61">
        <f t="shared" si="7"/>
        <v>6.2953995157384997</v>
      </c>
      <c r="H24" s="61">
        <f t="shared" si="7"/>
        <v>6.3505154639175263</v>
      </c>
      <c r="I24" s="61">
        <f t="shared" si="7"/>
        <v>1.3614404918752745</v>
      </c>
      <c r="J24" s="61">
        <f t="shared" si="7"/>
        <v>3.3163265306122449</v>
      </c>
      <c r="K24" s="61">
        <f t="shared" si="7"/>
        <v>3.7057832678270635</v>
      </c>
      <c r="L24" s="61">
        <f t="shared" si="7"/>
        <v>1.4531043593130779</v>
      </c>
      <c r="M24" s="61">
        <f t="shared" si="7"/>
        <v>12.569832402234638</v>
      </c>
      <c r="N24" s="61">
        <f t="shared" si="7"/>
        <v>3.9122137404580157</v>
      </c>
      <c r="O24" s="61">
        <f t="shared" si="7"/>
        <v>3.1264159492523786</v>
      </c>
      <c r="P24" s="61">
        <f t="shared" si="7"/>
        <v>2.378255945639864</v>
      </c>
      <c r="Q24" s="61">
        <f t="shared" si="7"/>
        <v>5.4574638844301768</v>
      </c>
      <c r="R24" s="62">
        <f t="shared" si="7"/>
        <v>3.8581856100104277</v>
      </c>
      <c r="S24" s="63">
        <f t="shared" si="7"/>
        <v>4.5452443704628473</v>
      </c>
    </row>
    <row r="25" spans="2:19" s="4" customFormat="1" ht="29.1" customHeight="1" thickTop="1" thickBot="1">
      <c r="B25" s="222" t="s">
        <v>42</v>
      </c>
      <c r="C25" s="223" t="s">
        <v>43</v>
      </c>
      <c r="D25" s="224"/>
      <c r="E25" s="65">
        <v>38</v>
      </c>
      <c r="F25" s="52">
        <v>37</v>
      </c>
      <c r="G25" s="52">
        <v>67</v>
      </c>
      <c r="H25" s="52">
        <v>68</v>
      </c>
      <c r="I25" s="52">
        <v>61</v>
      </c>
      <c r="J25" s="52">
        <v>6</v>
      </c>
      <c r="K25" s="52">
        <v>87</v>
      </c>
      <c r="L25" s="52">
        <v>23</v>
      </c>
      <c r="M25" s="52">
        <v>31</v>
      </c>
      <c r="N25" s="52">
        <v>55</v>
      </c>
      <c r="O25" s="52">
        <v>45</v>
      </c>
      <c r="P25" s="52">
        <v>50</v>
      </c>
      <c r="Q25" s="52">
        <v>59</v>
      </c>
      <c r="R25" s="52">
        <v>46</v>
      </c>
      <c r="S25" s="53">
        <f>SUM(E25:R25)</f>
        <v>673</v>
      </c>
    </row>
    <row r="26" spans="2:19" ht="29.1" customHeight="1" thickTop="1" thickBot="1">
      <c r="B26" s="198"/>
      <c r="C26" s="225" t="s">
        <v>38</v>
      </c>
      <c r="D26" s="226"/>
      <c r="E26" s="61">
        <f t="shared" ref="E26:S26" si="8">E25/E6*100</f>
        <v>2.7961736571008098</v>
      </c>
      <c r="F26" s="61">
        <f t="shared" si="8"/>
        <v>3.3575317604355717</v>
      </c>
      <c r="G26" s="61">
        <f t="shared" si="8"/>
        <v>4.0556900726392255</v>
      </c>
      <c r="H26" s="61">
        <f t="shared" si="8"/>
        <v>2.804123711340206</v>
      </c>
      <c r="I26" s="61">
        <f t="shared" si="8"/>
        <v>2.6789635485287659</v>
      </c>
      <c r="J26" s="61">
        <f t="shared" si="8"/>
        <v>1.5306122448979591</v>
      </c>
      <c r="K26" s="61">
        <f t="shared" si="8"/>
        <v>4.8848961257720385</v>
      </c>
      <c r="L26" s="61">
        <f t="shared" si="8"/>
        <v>3.0383091149273449</v>
      </c>
      <c r="M26" s="61">
        <f t="shared" si="8"/>
        <v>2.8864059590316575</v>
      </c>
      <c r="N26" s="61">
        <f t="shared" si="8"/>
        <v>5.2480916030534353</v>
      </c>
      <c r="O26" s="61">
        <f t="shared" si="8"/>
        <v>2.0389669234254644</v>
      </c>
      <c r="P26" s="61">
        <f t="shared" si="8"/>
        <v>2.8312570781426953</v>
      </c>
      <c r="Q26" s="61">
        <f t="shared" si="8"/>
        <v>3.1567683253076511</v>
      </c>
      <c r="R26" s="62">
        <f t="shared" si="8"/>
        <v>2.3983315954118871</v>
      </c>
      <c r="S26" s="63">
        <f t="shared" si="8"/>
        <v>3.1118509270818882</v>
      </c>
    </row>
    <row r="27" spans="2:19" ht="29.1" customHeight="1" thickTop="1" thickBot="1">
      <c r="B27" s="222" t="s">
        <v>44</v>
      </c>
      <c r="C27" s="228" t="s">
        <v>45</v>
      </c>
      <c r="D27" s="229"/>
      <c r="E27" s="65">
        <v>236</v>
      </c>
      <c r="F27" s="52">
        <v>185</v>
      </c>
      <c r="G27" s="52">
        <v>331</v>
      </c>
      <c r="H27" s="52">
        <v>412</v>
      </c>
      <c r="I27" s="52">
        <v>504</v>
      </c>
      <c r="J27" s="52">
        <v>59</v>
      </c>
      <c r="K27" s="52">
        <v>354</v>
      </c>
      <c r="L27" s="52">
        <v>110</v>
      </c>
      <c r="M27" s="52">
        <v>252</v>
      </c>
      <c r="N27" s="52">
        <v>164</v>
      </c>
      <c r="O27" s="52">
        <v>413</v>
      </c>
      <c r="P27" s="52">
        <v>437</v>
      </c>
      <c r="Q27" s="52">
        <v>307</v>
      </c>
      <c r="R27" s="52">
        <v>354</v>
      </c>
      <c r="S27" s="53">
        <f>SUM(E27:R27)</f>
        <v>4118</v>
      </c>
    </row>
    <row r="28" spans="2:19" ht="29.1" customHeight="1" thickTop="1" thickBot="1">
      <c r="B28" s="227"/>
      <c r="C28" s="225" t="s">
        <v>38</v>
      </c>
      <c r="D28" s="226"/>
      <c r="E28" s="61">
        <f t="shared" ref="E28:S28" si="9">E27/E6*100</f>
        <v>17.365710080941867</v>
      </c>
      <c r="F28" s="61">
        <f t="shared" si="9"/>
        <v>16.787658802177859</v>
      </c>
      <c r="G28" s="61">
        <f t="shared" si="9"/>
        <v>20.036319612590798</v>
      </c>
      <c r="H28" s="61">
        <f t="shared" si="9"/>
        <v>16.989690721649485</v>
      </c>
      <c r="I28" s="61">
        <f t="shared" si="9"/>
        <v>22.134387351778656</v>
      </c>
      <c r="J28" s="61">
        <f t="shared" si="9"/>
        <v>15.051020408163266</v>
      </c>
      <c r="K28" s="61">
        <f t="shared" si="9"/>
        <v>19.876473891072433</v>
      </c>
      <c r="L28" s="61">
        <f t="shared" si="9"/>
        <v>14.53104359313078</v>
      </c>
      <c r="M28" s="61">
        <f t="shared" si="9"/>
        <v>23.463687150837988</v>
      </c>
      <c r="N28" s="61">
        <f t="shared" si="9"/>
        <v>15.648854961832063</v>
      </c>
      <c r="O28" s="61">
        <f t="shared" si="9"/>
        <v>18.713185319438153</v>
      </c>
      <c r="P28" s="61">
        <f t="shared" si="9"/>
        <v>24.745186862967159</v>
      </c>
      <c r="Q28" s="61">
        <f t="shared" si="9"/>
        <v>16.4258962011771</v>
      </c>
      <c r="R28" s="62">
        <f t="shared" si="9"/>
        <v>18.45672575599583</v>
      </c>
      <c r="S28" s="63">
        <f t="shared" si="9"/>
        <v>19.041013547879963</v>
      </c>
    </row>
    <row r="29" spans="2:19" ht="29.1" customHeight="1" thickTop="1" thickBot="1">
      <c r="B29" s="237" t="s">
        <v>46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9"/>
    </row>
    <row r="30" spans="2:19" ht="29.1" customHeight="1" thickTop="1" thickBot="1">
      <c r="B30" s="230" t="s">
        <v>20</v>
      </c>
      <c r="C30" s="240" t="s">
        <v>47</v>
      </c>
      <c r="D30" s="241"/>
      <c r="E30" s="50">
        <v>332</v>
      </c>
      <c r="F30" s="51">
        <v>283</v>
      </c>
      <c r="G30" s="51">
        <v>478</v>
      </c>
      <c r="H30" s="51">
        <v>624</v>
      </c>
      <c r="I30" s="51">
        <v>598</v>
      </c>
      <c r="J30" s="51">
        <v>77</v>
      </c>
      <c r="K30" s="51">
        <v>512</v>
      </c>
      <c r="L30" s="51">
        <v>233</v>
      </c>
      <c r="M30" s="52">
        <v>296</v>
      </c>
      <c r="N30" s="52">
        <v>338</v>
      </c>
      <c r="O30" s="52">
        <v>501</v>
      </c>
      <c r="P30" s="52">
        <v>487</v>
      </c>
      <c r="Q30" s="52">
        <v>476</v>
      </c>
      <c r="R30" s="52">
        <v>518</v>
      </c>
      <c r="S30" s="53">
        <f>SUM(E30:R30)</f>
        <v>5753</v>
      </c>
    </row>
    <row r="31" spans="2:19" ht="29.1" customHeight="1" thickTop="1" thickBot="1">
      <c r="B31" s="198"/>
      <c r="C31" s="225" t="s">
        <v>38</v>
      </c>
      <c r="D31" s="226"/>
      <c r="E31" s="61">
        <f t="shared" ref="E31:S31" si="10">E30/E6*100</f>
        <v>24.429727740986017</v>
      </c>
      <c r="F31" s="61">
        <f t="shared" si="10"/>
        <v>25.680580762250454</v>
      </c>
      <c r="G31" s="61">
        <f t="shared" si="10"/>
        <v>28.934624697336563</v>
      </c>
      <c r="H31" s="61">
        <f t="shared" si="10"/>
        <v>25.731958762886599</v>
      </c>
      <c r="I31" s="61">
        <f t="shared" si="10"/>
        <v>26.262626262626267</v>
      </c>
      <c r="J31" s="61">
        <f t="shared" si="10"/>
        <v>19.642857142857142</v>
      </c>
      <c r="K31" s="61">
        <f t="shared" si="10"/>
        <v>28.747894441325101</v>
      </c>
      <c r="L31" s="61">
        <f t="shared" si="10"/>
        <v>30.779392338177015</v>
      </c>
      <c r="M31" s="61">
        <f t="shared" si="10"/>
        <v>27.560521415270017</v>
      </c>
      <c r="N31" s="61">
        <f t="shared" si="10"/>
        <v>32.251908396946568</v>
      </c>
      <c r="O31" s="61">
        <f t="shared" si="10"/>
        <v>22.700498414136838</v>
      </c>
      <c r="P31" s="61">
        <f t="shared" si="10"/>
        <v>27.576443941109851</v>
      </c>
      <c r="Q31" s="61">
        <f t="shared" si="10"/>
        <v>25.468164794007492</v>
      </c>
      <c r="R31" s="62">
        <f t="shared" si="10"/>
        <v>27.007299270072991</v>
      </c>
      <c r="S31" s="63">
        <f t="shared" si="10"/>
        <v>26.601007999260183</v>
      </c>
    </row>
    <row r="32" spans="2:19" ht="29.1" customHeight="1" thickTop="1" thickBot="1">
      <c r="B32" s="222" t="s">
        <v>23</v>
      </c>
      <c r="C32" s="223" t="s">
        <v>48</v>
      </c>
      <c r="D32" s="224"/>
      <c r="E32" s="50">
        <v>394</v>
      </c>
      <c r="F32" s="51">
        <v>322</v>
      </c>
      <c r="G32" s="51">
        <v>447</v>
      </c>
      <c r="H32" s="51">
        <v>650</v>
      </c>
      <c r="I32" s="51">
        <v>602</v>
      </c>
      <c r="J32" s="51">
        <v>133</v>
      </c>
      <c r="K32" s="51">
        <v>449</v>
      </c>
      <c r="L32" s="51">
        <v>212</v>
      </c>
      <c r="M32" s="52">
        <v>306</v>
      </c>
      <c r="N32" s="52">
        <v>265</v>
      </c>
      <c r="O32" s="52">
        <v>598</v>
      </c>
      <c r="P32" s="52">
        <v>470</v>
      </c>
      <c r="Q32" s="52">
        <v>494</v>
      </c>
      <c r="R32" s="52">
        <v>542</v>
      </c>
      <c r="S32" s="53">
        <f>SUM(E32:R32)</f>
        <v>5884</v>
      </c>
    </row>
    <row r="33" spans="2:22" ht="29.1" customHeight="1" thickTop="1" thickBot="1">
      <c r="B33" s="198"/>
      <c r="C33" s="225" t="s">
        <v>38</v>
      </c>
      <c r="D33" s="226"/>
      <c r="E33" s="61">
        <f t="shared" ref="E33:S33" si="11">E32/E6*100</f>
        <v>28.991905813097869</v>
      </c>
      <c r="F33" s="61">
        <f t="shared" si="11"/>
        <v>29.219600725952816</v>
      </c>
      <c r="G33" s="61">
        <f t="shared" si="11"/>
        <v>27.058111380145277</v>
      </c>
      <c r="H33" s="61">
        <f t="shared" si="11"/>
        <v>26.804123711340207</v>
      </c>
      <c r="I33" s="61">
        <f t="shared" si="11"/>
        <v>26.438296003513393</v>
      </c>
      <c r="J33" s="61">
        <f t="shared" si="11"/>
        <v>33.928571428571431</v>
      </c>
      <c r="K33" s="61">
        <f t="shared" si="11"/>
        <v>25.210555867490175</v>
      </c>
      <c r="L33" s="61">
        <f t="shared" si="11"/>
        <v>28.005284015852048</v>
      </c>
      <c r="M33" s="61">
        <f t="shared" si="11"/>
        <v>28.491620111731841</v>
      </c>
      <c r="N33" s="61">
        <f t="shared" si="11"/>
        <v>25.286259541984734</v>
      </c>
      <c r="O33" s="61">
        <f t="shared" si="11"/>
        <v>27.095604893520616</v>
      </c>
      <c r="P33" s="61">
        <f t="shared" si="11"/>
        <v>26.613816534541336</v>
      </c>
      <c r="Q33" s="61">
        <f t="shared" si="11"/>
        <v>26.431246655965758</v>
      </c>
      <c r="R33" s="62">
        <f t="shared" si="11"/>
        <v>28.258602711157454</v>
      </c>
      <c r="S33" s="63">
        <f t="shared" si="11"/>
        <v>27.20673232533407</v>
      </c>
    </row>
    <row r="34" spans="2:22" ht="29.1" customHeight="1" thickTop="1" thickBot="1">
      <c r="B34" s="222" t="s">
        <v>28</v>
      </c>
      <c r="C34" s="223" t="s">
        <v>49</v>
      </c>
      <c r="D34" s="224"/>
      <c r="E34" s="50">
        <v>354</v>
      </c>
      <c r="F34" s="51">
        <v>446</v>
      </c>
      <c r="G34" s="51">
        <v>858</v>
      </c>
      <c r="H34" s="51">
        <v>1310</v>
      </c>
      <c r="I34" s="51">
        <v>1293</v>
      </c>
      <c r="J34" s="51">
        <v>143</v>
      </c>
      <c r="K34" s="51">
        <v>833</v>
      </c>
      <c r="L34" s="51">
        <v>334</v>
      </c>
      <c r="M34" s="52">
        <v>468</v>
      </c>
      <c r="N34" s="52">
        <v>516</v>
      </c>
      <c r="O34" s="52">
        <v>868</v>
      </c>
      <c r="P34" s="52">
        <v>773</v>
      </c>
      <c r="Q34" s="52">
        <v>856</v>
      </c>
      <c r="R34" s="52">
        <v>956</v>
      </c>
      <c r="S34" s="53">
        <f>SUM(E34:R34)</f>
        <v>10008</v>
      </c>
    </row>
    <row r="35" spans="2:22" ht="29.1" customHeight="1" thickTop="1" thickBot="1">
      <c r="B35" s="198"/>
      <c r="C35" s="225" t="s">
        <v>38</v>
      </c>
      <c r="D35" s="226"/>
      <c r="E35" s="61">
        <f t="shared" ref="E35:S35" si="12">E34/E6*100</f>
        <v>26.048565121412803</v>
      </c>
      <c r="F35" s="61">
        <f t="shared" si="12"/>
        <v>40.471869328493646</v>
      </c>
      <c r="G35" s="61">
        <f t="shared" si="12"/>
        <v>51.937046004842614</v>
      </c>
      <c r="H35" s="61">
        <f t="shared" si="12"/>
        <v>54.020618556701031</v>
      </c>
      <c r="I35" s="61">
        <f t="shared" si="12"/>
        <v>56.785243741765477</v>
      </c>
      <c r="J35" s="61">
        <f t="shared" si="12"/>
        <v>36.479591836734691</v>
      </c>
      <c r="K35" s="61">
        <f t="shared" si="12"/>
        <v>46.771476698484001</v>
      </c>
      <c r="L35" s="61">
        <f t="shared" si="12"/>
        <v>44.121532364597094</v>
      </c>
      <c r="M35" s="61">
        <f t="shared" si="12"/>
        <v>43.575418994413404</v>
      </c>
      <c r="N35" s="61">
        <f t="shared" si="12"/>
        <v>49.236641221374043</v>
      </c>
      <c r="O35" s="61">
        <f t="shared" si="12"/>
        <v>39.329406434073405</v>
      </c>
      <c r="P35" s="61">
        <f t="shared" si="12"/>
        <v>43.771234428086068</v>
      </c>
      <c r="Q35" s="61">
        <f t="shared" si="12"/>
        <v>45.799892990904226</v>
      </c>
      <c r="R35" s="62">
        <f t="shared" si="12"/>
        <v>49.843587069864441</v>
      </c>
      <c r="S35" s="63">
        <f t="shared" si="12"/>
        <v>46.275488972118183</v>
      </c>
    </row>
    <row r="36" spans="2:22" ht="29.1" customHeight="1" thickTop="1" thickBot="1">
      <c r="B36" s="222" t="s">
        <v>31</v>
      </c>
      <c r="C36" s="228" t="s">
        <v>50</v>
      </c>
      <c r="D36" s="229"/>
      <c r="E36" s="65">
        <v>265</v>
      </c>
      <c r="F36" s="52">
        <v>259</v>
      </c>
      <c r="G36" s="52">
        <v>423</v>
      </c>
      <c r="H36" s="52">
        <v>391</v>
      </c>
      <c r="I36" s="52">
        <v>622</v>
      </c>
      <c r="J36" s="52">
        <v>81</v>
      </c>
      <c r="K36" s="52">
        <v>488</v>
      </c>
      <c r="L36" s="52">
        <v>142</v>
      </c>
      <c r="M36" s="52">
        <v>199</v>
      </c>
      <c r="N36" s="52">
        <v>177</v>
      </c>
      <c r="O36" s="52">
        <v>374</v>
      </c>
      <c r="P36" s="52">
        <v>364</v>
      </c>
      <c r="Q36" s="52">
        <v>477</v>
      </c>
      <c r="R36" s="52">
        <v>379</v>
      </c>
      <c r="S36" s="53">
        <f>SUM(E36:R36)</f>
        <v>4641</v>
      </c>
    </row>
    <row r="37" spans="2:22" ht="29.1" customHeight="1" thickTop="1" thickBot="1">
      <c r="B37" s="227"/>
      <c r="C37" s="225" t="s">
        <v>38</v>
      </c>
      <c r="D37" s="226"/>
      <c r="E37" s="61">
        <f t="shared" ref="E37:S37" si="13">E36/E6*100</f>
        <v>19.499632082413541</v>
      </c>
      <c r="F37" s="61">
        <f t="shared" si="13"/>
        <v>23.502722323049003</v>
      </c>
      <c r="G37" s="61">
        <f t="shared" si="13"/>
        <v>25.605326876513317</v>
      </c>
      <c r="H37" s="61">
        <f t="shared" si="13"/>
        <v>16.123711340206185</v>
      </c>
      <c r="I37" s="61">
        <f t="shared" si="13"/>
        <v>27.316644707949056</v>
      </c>
      <c r="J37" s="61">
        <f t="shared" si="13"/>
        <v>20.663265306122451</v>
      </c>
      <c r="K37" s="61">
        <f t="shared" si="13"/>
        <v>27.400336889387983</v>
      </c>
      <c r="L37" s="61">
        <f t="shared" si="13"/>
        <v>18.758256274768826</v>
      </c>
      <c r="M37" s="61">
        <f t="shared" si="13"/>
        <v>18.528864059590315</v>
      </c>
      <c r="N37" s="61">
        <f t="shared" si="13"/>
        <v>16.889312977099237</v>
      </c>
      <c r="O37" s="61">
        <f t="shared" si="13"/>
        <v>16.946080652469416</v>
      </c>
      <c r="P37" s="61">
        <f t="shared" si="13"/>
        <v>20.61155152887882</v>
      </c>
      <c r="Q37" s="61">
        <f t="shared" si="13"/>
        <v>25.521669341894061</v>
      </c>
      <c r="R37" s="62">
        <f t="shared" si="13"/>
        <v>19.760166840458812</v>
      </c>
      <c r="S37" s="63">
        <f t="shared" si="13"/>
        <v>21.459287002358163</v>
      </c>
    </row>
    <row r="38" spans="2:22" s="66" customFormat="1" ht="29.1" customHeight="1" thickTop="1" thickBot="1">
      <c r="B38" s="230" t="s">
        <v>42</v>
      </c>
      <c r="C38" s="232" t="s">
        <v>51</v>
      </c>
      <c r="D38" s="233"/>
      <c r="E38" s="65">
        <v>181</v>
      </c>
      <c r="F38" s="52">
        <v>114</v>
      </c>
      <c r="G38" s="52">
        <v>135</v>
      </c>
      <c r="H38" s="52">
        <v>135</v>
      </c>
      <c r="I38" s="52">
        <v>215</v>
      </c>
      <c r="J38" s="52">
        <v>41</v>
      </c>
      <c r="K38" s="52">
        <v>143</v>
      </c>
      <c r="L38" s="52">
        <v>64</v>
      </c>
      <c r="M38" s="52">
        <v>100</v>
      </c>
      <c r="N38" s="52">
        <v>61</v>
      </c>
      <c r="O38" s="52">
        <v>226</v>
      </c>
      <c r="P38" s="52">
        <v>152</v>
      </c>
      <c r="Q38" s="52">
        <v>151</v>
      </c>
      <c r="R38" s="52">
        <v>134</v>
      </c>
      <c r="S38" s="53">
        <f>SUM(E38:R38)</f>
        <v>1852</v>
      </c>
    </row>
    <row r="39" spans="2:22" s="4" customFormat="1" ht="29.1" customHeight="1" thickTop="1" thickBot="1">
      <c r="B39" s="231"/>
      <c r="C39" s="234" t="s">
        <v>38</v>
      </c>
      <c r="D39" s="235"/>
      <c r="E39" s="67">
        <f t="shared" ref="E39:S39" si="14">E38/E6*100</f>
        <v>13.318616629874908</v>
      </c>
      <c r="F39" s="68">
        <f t="shared" si="14"/>
        <v>10.344827586206897</v>
      </c>
      <c r="G39" s="68">
        <f t="shared" si="14"/>
        <v>8.1719128329297828</v>
      </c>
      <c r="H39" s="68">
        <f t="shared" si="14"/>
        <v>5.5670103092783512</v>
      </c>
      <c r="I39" s="68">
        <f t="shared" si="14"/>
        <v>9.442248572683356</v>
      </c>
      <c r="J39" s="68">
        <f t="shared" si="14"/>
        <v>10.459183673469388</v>
      </c>
      <c r="K39" s="68">
        <f t="shared" si="14"/>
        <v>8.0291970802919703</v>
      </c>
      <c r="L39" s="68">
        <f t="shared" si="14"/>
        <v>8.4544253632760906</v>
      </c>
      <c r="M39" s="68">
        <f t="shared" si="14"/>
        <v>9.3109869646182499</v>
      </c>
      <c r="N39" s="68">
        <f t="shared" si="14"/>
        <v>5.8206106870229011</v>
      </c>
      <c r="O39" s="67">
        <f t="shared" si="14"/>
        <v>10.240144993203444</v>
      </c>
      <c r="P39" s="68">
        <f t="shared" si="14"/>
        <v>8.6070215175537932</v>
      </c>
      <c r="Q39" s="68">
        <f t="shared" si="14"/>
        <v>8.0791867308721255</v>
      </c>
      <c r="R39" s="69">
        <f t="shared" si="14"/>
        <v>6.9864442127215849</v>
      </c>
      <c r="S39" s="63">
        <f t="shared" si="14"/>
        <v>8.5633698617468905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36" t="s">
        <v>52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37" t="s">
        <v>55</v>
      </c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16"/>
    </row>
    <row r="44" spans="2:22" s="4" customFormat="1" ht="42" customHeight="1" thickTop="1" thickBot="1">
      <c r="B44" s="77" t="s">
        <v>20</v>
      </c>
      <c r="C44" s="220" t="s">
        <v>56</v>
      </c>
      <c r="D44" s="221"/>
      <c r="E44" s="58">
        <v>1070</v>
      </c>
      <c r="F44" s="58">
        <v>114</v>
      </c>
      <c r="G44" s="58">
        <v>231</v>
      </c>
      <c r="H44" s="58">
        <v>303</v>
      </c>
      <c r="I44" s="58">
        <v>192</v>
      </c>
      <c r="J44" s="58">
        <v>97</v>
      </c>
      <c r="K44" s="58">
        <v>198</v>
      </c>
      <c r="L44" s="58">
        <v>201</v>
      </c>
      <c r="M44" s="58">
        <v>238</v>
      </c>
      <c r="N44" s="58">
        <v>117</v>
      </c>
      <c r="O44" s="58">
        <v>449</v>
      </c>
      <c r="P44" s="58">
        <v>118</v>
      </c>
      <c r="Q44" s="58">
        <v>189</v>
      </c>
      <c r="R44" s="78">
        <v>271</v>
      </c>
      <c r="S44" s="79">
        <f>SUM(E44:R44)</f>
        <v>3788</v>
      </c>
    </row>
    <row r="45" spans="2:22" s="4" customFormat="1" ht="42" customHeight="1" thickTop="1" thickBot="1">
      <c r="B45" s="80"/>
      <c r="C45" s="210" t="s">
        <v>57</v>
      </c>
      <c r="D45" s="211"/>
      <c r="E45" s="81">
        <v>38</v>
      </c>
      <c r="F45" s="51">
        <v>29</v>
      </c>
      <c r="G45" s="51">
        <v>42</v>
      </c>
      <c r="H45" s="51">
        <v>50</v>
      </c>
      <c r="I45" s="51">
        <v>59</v>
      </c>
      <c r="J45" s="51">
        <v>17</v>
      </c>
      <c r="K45" s="51">
        <v>98</v>
      </c>
      <c r="L45" s="51">
        <v>41</v>
      </c>
      <c r="M45" s="52">
        <v>14</v>
      </c>
      <c r="N45" s="52">
        <v>13</v>
      </c>
      <c r="O45" s="52">
        <v>20</v>
      </c>
      <c r="P45" s="52">
        <v>20</v>
      </c>
      <c r="Q45" s="52">
        <v>53</v>
      </c>
      <c r="R45" s="52">
        <v>67</v>
      </c>
      <c r="S45" s="79">
        <f>SUM(E45:R45)</f>
        <v>561</v>
      </c>
    </row>
    <row r="46" spans="2:22" s="4" customFormat="1" ht="42" customHeight="1" thickTop="1" thickBot="1">
      <c r="B46" s="82" t="s">
        <v>23</v>
      </c>
      <c r="C46" s="212" t="s">
        <v>58</v>
      </c>
      <c r="D46" s="213"/>
      <c r="E46" s="83">
        <f>E44+'[1] Stan i struktura VIII 18'!E46</f>
        <v>7389</v>
      </c>
      <c r="F46" s="83">
        <f>F44+'[1] Stan i struktura VIII 18'!F46</f>
        <v>2058</v>
      </c>
      <c r="G46" s="83">
        <f>G44+'[1] Stan i struktura VIII 18'!G46</f>
        <v>3219</v>
      </c>
      <c r="H46" s="83">
        <f>H44+'[1] Stan i struktura VIII 18'!H46</f>
        <v>2139</v>
      </c>
      <c r="I46" s="83">
        <f>I44+'[1] Stan i struktura VIII 18'!I46</f>
        <v>2681</v>
      </c>
      <c r="J46" s="83">
        <f>J44+'[1] Stan i struktura VIII 18'!J46</f>
        <v>1209</v>
      </c>
      <c r="K46" s="83">
        <f>K44+'[1] Stan i struktura VIII 18'!K46</f>
        <v>1895</v>
      </c>
      <c r="L46" s="83">
        <f>L44+'[1] Stan i struktura VIII 18'!L46</f>
        <v>1521</v>
      </c>
      <c r="M46" s="83">
        <f>M44+'[1] Stan i struktura VIII 18'!M46</f>
        <v>2983</v>
      </c>
      <c r="N46" s="83">
        <f>N44+'[1] Stan i struktura VIII 18'!N46</f>
        <v>1834</v>
      </c>
      <c r="O46" s="83">
        <f>O44+'[1] Stan i struktura VIII 18'!O46</f>
        <v>5373</v>
      </c>
      <c r="P46" s="83">
        <f>P44+'[1] Stan i struktura VIII 18'!P46</f>
        <v>1809</v>
      </c>
      <c r="Q46" s="83">
        <f>Q44+'[1] Stan i struktura VIII 18'!Q46</f>
        <v>2160</v>
      </c>
      <c r="R46" s="84">
        <f>R44+'[1] Stan i struktura VIII 18'!R46</f>
        <v>2959</v>
      </c>
      <c r="S46" s="85">
        <f>S44+'[1] Stan i struktura VIII 18'!S46</f>
        <v>39229</v>
      </c>
      <c r="U46" s="4">
        <f>SUM(E46:R46)</f>
        <v>39229</v>
      </c>
      <c r="V46" s="4">
        <f>SUM(E46:R46)</f>
        <v>39229</v>
      </c>
    </row>
    <row r="47" spans="2:22" s="4" customFormat="1" ht="42" customHeight="1" thickBot="1">
      <c r="B47" s="214" t="s">
        <v>59</v>
      </c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6"/>
    </row>
    <row r="48" spans="2:22" s="4" customFormat="1" ht="42" customHeight="1" thickTop="1" thickBot="1">
      <c r="B48" s="217" t="s">
        <v>20</v>
      </c>
      <c r="C48" s="218" t="s">
        <v>60</v>
      </c>
      <c r="D48" s="219"/>
      <c r="E48" s="59">
        <v>2</v>
      </c>
      <c r="F48" s="59">
        <v>5</v>
      </c>
      <c r="G48" s="59">
        <v>10</v>
      </c>
      <c r="H48" s="59">
        <v>0</v>
      </c>
      <c r="I48" s="59">
        <v>5</v>
      </c>
      <c r="J48" s="59">
        <v>0</v>
      </c>
      <c r="K48" s="59">
        <v>6</v>
      </c>
      <c r="L48" s="59">
        <v>6</v>
      </c>
      <c r="M48" s="59">
        <v>0</v>
      </c>
      <c r="N48" s="59">
        <v>0</v>
      </c>
      <c r="O48" s="59">
        <v>6</v>
      </c>
      <c r="P48" s="59">
        <v>5</v>
      </c>
      <c r="Q48" s="59">
        <v>18</v>
      </c>
      <c r="R48" s="60">
        <v>13</v>
      </c>
      <c r="S48" s="86">
        <f>SUM(E48:R48)</f>
        <v>76</v>
      </c>
    </row>
    <row r="49" spans="2:22" ht="42" customHeight="1" thickTop="1" thickBot="1">
      <c r="B49" s="198"/>
      <c r="C49" s="208" t="s">
        <v>61</v>
      </c>
      <c r="D49" s="209"/>
      <c r="E49" s="87">
        <f>E48+'[1] Stan i struktura VIII 18'!E49</f>
        <v>80</v>
      </c>
      <c r="F49" s="87">
        <f>F48+'[1] Stan i struktura VIII 18'!F49</f>
        <v>55</v>
      </c>
      <c r="G49" s="87">
        <f>G48+'[1] Stan i struktura VIII 18'!G49</f>
        <v>56</v>
      </c>
      <c r="H49" s="87">
        <f>H48+'[1] Stan i struktura VIII 18'!H49</f>
        <v>28</v>
      </c>
      <c r="I49" s="87">
        <f>I48+'[1] Stan i struktura VIII 18'!I49</f>
        <v>46</v>
      </c>
      <c r="J49" s="87">
        <f>J48+'[1] Stan i struktura VIII 18'!J49</f>
        <v>11</v>
      </c>
      <c r="K49" s="87">
        <f>K48+'[1] Stan i struktura VIII 18'!K49</f>
        <v>107</v>
      </c>
      <c r="L49" s="87">
        <f>L48+'[1] Stan i struktura VIII 18'!L49</f>
        <v>52</v>
      </c>
      <c r="M49" s="87">
        <f>M48+'[1] Stan i struktura VIII 18'!M49</f>
        <v>0</v>
      </c>
      <c r="N49" s="87">
        <f>N48+'[1] Stan i struktura VIII 18'!N49</f>
        <v>43</v>
      </c>
      <c r="O49" s="87">
        <f>O48+'[1] Stan i struktura VIII 18'!O49</f>
        <v>88</v>
      </c>
      <c r="P49" s="87">
        <f>P48+'[1] Stan i struktura VIII 18'!P49</f>
        <v>19</v>
      </c>
      <c r="Q49" s="87">
        <f>Q48+'[1] Stan i struktura VIII 18'!Q49</f>
        <v>273</v>
      </c>
      <c r="R49" s="88">
        <f>R48+'[1] Stan i struktura VIII 18'!R49</f>
        <v>135</v>
      </c>
      <c r="S49" s="85">
        <f>S48+'[1] Stan i struktura VIII 18'!S49</f>
        <v>993</v>
      </c>
      <c r="U49" s="1">
        <f>SUM(E49:R49)</f>
        <v>993</v>
      </c>
      <c r="V49" s="4">
        <f>SUM(E49:R49)</f>
        <v>993</v>
      </c>
    </row>
    <row r="50" spans="2:22" s="4" customFormat="1" ht="42" customHeight="1" thickTop="1" thickBot="1">
      <c r="B50" s="193" t="s">
        <v>23</v>
      </c>
      <c r="C50" s="206" t="s">
        <v>62</v>
      </c>
      <c r="D50" s="207"/>
      <c r="E50" s="89">
        <v>3</v>
      </c>
      <c r="F50" s="89">
        <v>6</v>
      </c>
      <c r="G50" s="89">
        <v>3</v>
      </c>
      <c r="H50" s="89">
        <v>7</v>
      </c>
      <c r="I50" s="89">
        <v>0</v>
      </c>
      <c r="J50" s="89">
        <v>0</v>
      </c>
      <c r="K50" s="89">
        <v>0</v>
      </c>
      <c r="L50" s="89">
        <v>0</v>
      </c>
      <c r="M50" s="89">
        <v>6</v>
      </c>
      <c r="N50" s="89">
        <v>0</v>
      </c>
      <c r="O50" s="89">
        <v>0</v>
      </c>
      <c r="P50" s="89">
        <v>2</v>
      </c>
      <c r="Q50" s="89">
        <v>12</v>
      </c>
      <c r="R50" s="90">
        <v>3</v>
      </c>
      <c r="S50" s="86">
        <f>SUM(E50:R50)</f>
        <v>42</v>
      </c>
    </row>
    <row r="51" spans="2:22" ht="42" customHeight="1" thickTop="1" thickBot="1">
      <c r="B51" s="198"/>
      <c r="C51" s="208" t="s">
        <v>63</v>
      </c>
      <c r="D51" s="209"/>
      <c r="E51" s="87">
        <f>E50+'[1] Stan i struktura VIII 18'!E51</f>
        <v>15</v>
      </c>
      <c r="F51" s="87">
        <f>F50+'[1] Stan i struktura VIII 18'!F51</f>
        <v>40</v>
      </c>
      <c r="G51" s="87">
        <f>G50+'[1] Stan i struktura VIII 18'!G51</f>
        <v>49</v>
      </c>
      <c r="H51" s="87">
        <f>H50+'[1] Stan i struktura VIII 18'!H51</f>
        <v>66</v>
      </c>
      <c r="I51" s="87">
        <f>I50+'[1] Stan i struktura VIII 18'!I51</f>
        <v>81</v>
      </c>
      <c r="J51" s="87">
        <f>J50+'[1] Stan i struktura VIII 18'!J51</f>
        <v>10</v>
      </c>
      <c r="K51" s="87">
        <f>K50+'[1] Stan i struktura VIII 18'!K51</f>
        <v>29</v>
      </c>
      <c r="L51" s="87">
        <f>L50+'[1] Stan i struktura VIII 18'!L51</f>
        <v>27</v>
      </c>
      <c r="M51" s="87">
        <f>M50+'[1] Stan i struktura VIII 18'!M51</f>
        <v>24</v>
      </c>
      <c r="N51" s="87">
        <f>N50+'[1] Stan i struktura VIII 18'!N51</f>
        <v>18</v>
      </c>
      <c r="O51" s="87">
        <f>O50+'[1] Stan i struktura VIII 18'!O51</f>
        <v>6</v>
      </c>
      <c r="P51" s="87">
        <f>P50+'[1] Stan i struktura VIII 18'!P51</f>
        <v>42</v>
      </c>
      <c r="Q51" s="87">
        <f>Q50+'[1] Stan i struktura VIII 18'!Q51</f>
        <v>242</v>
      </c>
      <c r="R51" s="88">
        <f>R50+'[1] Stan i struktura VIII 18'!R51</f>
        <v>12</v>
      </c>
      <c r="S51" s="85">
        <f>S50+'[1] Stan i struktura VIII 18'!S51</f>
        <v>661</v>
      </c>
      <c r="U51" s="1">
        <f>SUM(E51:R51)</f>
        <v>661</v>
      </c>
      <c r="V51" s="4">
        <f>SUM(E51:R51)</f>
        <v>661</v>
      </c>
    </row>
    <row r="52" spans="2:22" s="4" customFormat="1" ht="42" customHeight="1" thickTop="1" thickBot="1">
      <c r="B52" s="185" t="s">
        <v>28</v>
      </c>
      <c r="C52" s="199" t="s">
        <v>64</v>
      </c>
      <c r="D52" s="200"/>
      <c r="E52" s="50">
        <v>5</v>
      </c>
      <c r="F52" s="51">
        <v>5</v>
      </c>
      <c r="G52" s="51">
        <v>1</v>
      </c>
      <c r="H52" s="51">
        <v>4</v>
      </c>
      <c r="I52" s="52">
        <v>1</v>
      </c>
      <c r="J52" s="51">
        <v>0</v>
      </c>
      <c r="K52" s="52">
        <v>0</v>
      </c>
      <c r="L52" s="51">
        <v>1</v>
      </c>
      <c r="M52" s="52">
        <v>0</v>
      </c>
      <c r="N52" s="52">
        <v>8</v>
      </c>
      <c r="O52" s="52">
        <v>7</v>
      </c>
      <c r="P52" s="51">
        <v>5</v>
      </c>
      <c r="Q52" s="91">
        <v>2</v>
      </c>
      <c r="R52" s="52">
        <v>1</v>
      </c>
      <c r="S52" s="86">
        <f>SUM(E52:R52)</f>
        <v>40</v>
      </c>
    </row>
    <row r="53" spans="2:22" ht="42" customHeight="1" thickTop="1" thickBot="1">
      <c r="B53" s="198"/>
      <c r="C53" s="208" t="s">
        <v>65</v>
      </c>
      <c r="D53" s="209"/>
      <c r="E53" s="87">
        <f>E52+'[1] Stan i struktura VIII 18'!E53</f>
        <v>70</v>
      </c>
      <c r="F53" s="87">
        <f>F52+'[1] Stan i struktura VIII 18'!F53</f>
        <v>45</v>
      </c>
      <c r="G53" s="87">
        <f>G52+'[1] Stan i struktura VIII 18'!G53</f>
        <v>67</v>
      </c>
      <c r="H53" s="87">
        <f>H52+'[1] Stan i struktura VIII 18'!H53</f>
        <v>79</v>
      </c>
      <c r="I53" s="87">
        <f>I52+'[1] Stan i struktura VIII 18'!I53</f>
        <v>67</v>
      </c>
      <c r="J53" s="87">
        <f>J52+'[1] Stan i struktura VIII 18'!J53</f>
        <v>43</v>
      </c>
      <c r="K53" s="87">
        <f>K52+'[1] Stan i struktura VIII 18'!K53</f>
        <v>40</v>
      </c>
      <c r="L53" s="87">
        <f>L52+'[1] Stan i struktura VIII 18'!L53</f>
        <v>19</v>
      </c>
      <c r="M53" s="87">
        <f>M52+'[1] Stan i struktura VIII 18'!M53</f>
        <v>31</v>
      </c>
      <c r="N53" s="87">
        <f>N52+'[1] Stan i struktura VIII 18'!N53</f>
        <v>64</v>
      </c>
      <c r="O53" s="87">
        <f>O52+'[1] Stan i struktura VIII 18'!O53</f>
        <v>63</v>
      </c>
      <c r="P53" s="87">
        <f>P52+'[1] Stan i struktura VIII 18'!P53</f>
        <v>25</v>
      </c>
      <c r="Q53" s="87">
        <f>Q52+'[1] Stan i struktura VIII 18'!Q53</f>
        <v>43</v>
      </c>
      <c r="R53" s="88">
        <f>R52+'[1] Stan i struktura VIII 18'!R53</f>
        <v>75</v>
      </c>
      <c r="S53" s="85">
        <f>S52+'[1] Stan i struktura VIII 18'!S53</f>
        <v>731</v>
      </c>
      <c r="U53" s="1">
        <f>SUM(E53:R53)</f>
        <v>731</v>
      </c>
      <c r="V53" s="4">
        <f>SUM(E53:R53)</f>
        <v>731</v>
      </c>
    </row>
    <row r="54" spans="2:22" s="4" customFormat="1" ht="42" customHeight="1" thickTop="1" thickBot="1">
      <c r="B54" s="185" t="s">
        <v>31</v>
      </c>
      <c r="C54" s="199" t="s">
        <v>66</v>
      </c>
      <c r="D54" s="200"/>
      <c r="E54" s="50">
        <v>13</v>
      </c>
      <c r="F54" s="51">
        <v>1</v>
      </c>
      <c r="G54" s="51">
        <v>7</v>
      </c>
      <c r="H54" s="51">
        <v>4</v>
      </c>
      <c r="I54" s="52">
        <v>7</v>
      </c>
      <c r="J54" s="51">
        <v>5</v>
      </c>
      <c r="K54" s="52">
        <v>2</v>
      </c>
      <c r="L54" s="51">
        <v>7</v>
      </c>
      <c r="M54" s="52">
        <v>2</v>
      </c>
      <c r="N54" s="52">
        <v>1</v>
      </c>
      <c r="O54" s="52">
        <v>9</v>
      </c>
      <c r="P54" s="51">
        <v>3</v>
      </c>
      <c r="Q54" s="91">
        <v>7</v>
      </c>
      <c r="R54" s="52">
        <v>9</v>
      </c>
      <c r="S54" s="86">
        <f>SUM(E54:R54)</f>
        <v>77</v>
      </c>
    </row>
    <row r="55" spans="2:22" s="4" customFormat="1" ht="42" customHeight="1" thickTop="1" thickBot="1">
      <c r="B55" s="198"/>
      <c r="C55" s="201" t="s">
        <v>67</v>
      </c>
      <c r="D55" s="202"/>
      <c r="E55" s="87">
        <f>E54+'[1] Stan i struktura VIII 18'!E55</f>
        <v>92</v>
      </c>
      <c r="F55" s="87">
        <f>F54+'[1] Stan i struktura VIII 18'!F55</f>
        <v>47</v>
      </c>
      <c r="G55" s="87">
        <f>G54+'[1] Stan i struktura VIII 18'!G55</f>
        <v>86</v>
      </c>
      <c r="H55" s="87">
        <f>H54+'[1] Stan i struktura VIII 18'!H55</f>
        <v>39</v>
      </c>
      <c r="I55" s="87">
        <f>I54+'[1] Stan i struktura VIII 18'!I55</f>
        <v>39</v>
      </c>
      <c r="J55" s="87">
        <f>J54+'[1] Stan i struktura VIII 18'!J55</f>
        <v>37</v>
      </c>
      <c r="K55" s="87">
        <f>K54+'[1] Stan i struktura VIII 18'!K55</f>
        <v>11</v>
      </c>
      <c r="L55" s="87">
        <f>L54+'[1] Stan i struktura VIII 18'!L55</f>
        <v>41</v>
      </c>
      <c r="M55" s="87">
        <f>M54+'[1] Stan i struktura VIII 18'!M55</f>
        <v>21</v>
      </c>
      <c r="N55" s="87">
        <f>N54+'[1] Stan i struktura VIII 18'!N55</f>
        <v>32</v>
      </c>
      <c r="O55" s="87">
        <f>O54+'[1] Stan i struktura VIII 18'!O55</f>
        <v>53</v>
      </c>
      <c r="P55" s="87">
        <f>P54+'[1] Stan i struktura VIII 18'!P55</f>
        <v>27</v>
      </c>
      <c r="Q55" s="87">
        <f>Q54+'[1] Stan i struktura VIII 18'!Q55</f>
        <v>54</v>
      </c>
      <c r="R55" s="88">
        <f>R54+'[1] Stan i struktura VIII 18'!R55</f>
        <v>38</v>
      </c>
      <c r="S55" s="85">
        <f>S54+'[1] Stan i struktura VIII 18'!S55</f>
        <v>617</v>
      </c>
      <c r="U55" s="4">
        <f>SUM(E55:R55)</f>
        <v>617</v>
      </c>
      <c r="V55" s="4">
        <f>SUM(E55:R55)</f>
        <v>617</v>
      </c>
    </row>
    <row r="56" spans="2:22" s="4" customFormat="1" ht="42" customHeight="1" thickTop="1" thickBot="1">
      <c r="B56" s="185" t="s">
        <v>42</v>
      </c>
      <c r="C56" s="186" t="s">
        <v>68</v>
      </c>
      <c r="D56" s="187"/>
      <c r="E56" s="92">
        <v>8</v>
      </c>
      <c r="F56" s="92">
        <v>8</v>
      </c>
      <c r="G56" s="92">
        <v>5</v>
      </c>
      <c r="H56" s="92">
        <v>9</v>
      </c>
      <c r="I56" s="92">
        <v>15</v>
      </c>
      <c r="J56" s="92">
        <v>2</v>
      </c>
      <c r="K56" s="92">
        <v>6</v>
      </c>
      <c r="L56" s="92">
        <v>3</v>
      </c>
      <c r="M56" s="92">
        <v>7</v>
      </c>
      <c r="N56" s="92">
        <v>9</v>
      </c>
      <c r="O56" s="92">
        <v>7</v>
      </c>
      <c r="P56" s="92">
        <v>5</v>
      </c>
      <c r="Q56" s="92">
        <v>15</v>
      </c>
      <c r="R56" s="93">
        <v>5</v>
      </c>
      <c r="S56" s="86">
        <f>SUM(E56:R56)</f>
        <v>104</v>
      </c>
    </row>
    <row r="57" spans="2:22" s="4" customFormat="1" ht="42" customHeight="1" thickTop="1" thickBot="1">
      <c r="B57" s="203"/>
      <c r="C57" s="204" t="s">
        <v>69</v>
      </c>
      <c r="D57" s="205"/>
      <c r="E57" s="87">
        <f>E56+'[1] Stan i struktura VIII 18'!E57</f>
        <v>100</v>
      </c>
      <c r="F57" s="87">
        <f>F56+'[1] Stan i struktura VIII 18'!F57</f>
        <v>79</v>
      </c>
      <c r="G57" s="87">
        <f>G56+'[1] Stan i struktura VIII 18'!G57</f>
        <v>40</v>
      </c>
      <c r="H57" s="87">
        <f>H56+'[1] Stan i struktura VIII 18'!H57</f>
        <v>63</v>
      </c>
      <c r="I57" s="87">
        <f>I56+'[1] Stan i struktura VIII 18'!I57</f>
        <v>101</v>
      </c>
      <c r="J57" s="87">
        <f>J56+'[1] Stan i struktura VIII 18'!J57</f>
        <v>32</v>
      </c>
      <c r="K57" s="87">
        <f>K56+'[1] Stan i struktura VIII 18'!K57</f>
        <v>105</v>
      </c>
      <c r="L57" s="87">
        <f>L56+'[1] Stan i struktura VIII 18'!L57</f>
        <v>32</v>
      </c>
      <c r="M57" s="87">
        <f>M56+'[1] Stan i struktura VIII 18'!M57</f>
        <v>75</v>
      </c>
      <c r="N57" s="87">
        <f>N56+'[1] Stan i struktura VIII 18'!N57</f>
        <v>53</v>
      </c>
      <c r="O57" s="87">
        <f>O56+'[1] Stan i struktura VIII 18'!O57</f>
        <v>84</v>
      </c>
      <c r="P57" s="87">
        <f>P56+'[1] Stan i struktura VIII 18'!P57</f>
        <v>37</v>
      </c>
      <c r="Q57" s="87">
        <f>Q56+'[1] Stan i struktura VIII 18'!Q57</f>
        <v>103</v>
      </c>
      <c r="R57" s="88">
        <f>R56+'[1] Stan i struktura VIII 18'!R57</f>
        <v>46</v>
      </c>
      <c r="S57" s="85">
        <f>S56+'[1] Stan i struktura VIII 18'!S57</f>
        <v>950</v>
      </c>
      <c r="U57" s="4">
        <f>SUM(E57:R57)</f>
        <v>950</v>
      </c>
      <c r="V57" s="4">
        <f>SUM(E57:R57)</f>
        <v>950</v>
      </c>
    </row>
    <row r="58" spans="2:22" s="4" customFormat="1" ht="42" customHeight="1" thickTop="1" thickBot="1">
      <c r="B58" s="185" t="s">
        <v>44</v>
      </c>
      <c r="C58" s="186" t="s">
        <v>70</v>
      </c>
      <c r="D58" s="187"/>
      <c r="E58" s="92">
        <v>8</v>
      </c>
      <c r="F58" s="92">
        <v>1</v>
      </c>
      <c r="G58" s="92">
        <v>7</v>
      </c>
      <c r="H58" s="92">
        <v>1</v>
      </c>
      <c r="I58" s="92">
        <v>1</v>
      </c>
      <c r="J58" s="92">
        <v>0</v>
      </c>
      <c r="K58" s="92">
        <v>3</v>
      </c>
      <c r="L58" s="92">
        <v>1</v>
      </c>
      <c r="M58" s="92">
        <v>2</v>
      </c>
      <c r="N58" s="92">
        <v>8</v>
      </c>
      <c r="O58" s="92">
        <v>2</v>
      </c>
      <c r="P58" s="92">
        <v>3</v>
      </c>
      <c r="Q58" s="92">
        <v>0</v>
      </c>
      <c r="R58" s="93">
        <v>2</v>
      </c>
      <c r="S58" s="86">
        <f>SUM(E58:R58)</f>
        <v>39</v>
      </c>
    </row>
    <row r="59" spans="2:22" s="4" customFormat="1" ht="42" customHeight="1" thickTop="1" thickBot="1">
      <c r="B59" s="193"/>
      <c r="C59" s="194" t="s">
        <v>71</v>
      </c>
      <c r="D59" s="195"/>
      <c r="E59" s="87">
        <f>E58+'[1] Stan i struktura VIII 18'!E59</f>
        <v>42</v>
      </c>
      <c r="F59" s="87">
        <f>F58+'[1] Stan i struktura VIII 18'!F59</f>
        <v>23</v>
      </c>
      <c r="G59" s="87">
        <f>G58+'[1] Stan i struktura VIII 18'!G59</f>
        <v>44</v>
      </c>
      <c r="H59" s="87">
        <f>H58+'[1] Stan i struktura VIII 18'!H59</f>
        <v>26</v>
      </c>
      <c r="I59" s="87">
        <f>I58+'[1] Stan i struktura VIII 18'!I59</f>
        <v>60</v>
      </c>
      <c r="J59" s="87">
        <f>J58+'[1] Stan i struktura VIII 18'!J59</f>
        <v>1</v>
      </c>
      <c r="K59" s="87">
        <f>K58+'[1] Stan i struktura VIII 18'!K59</f>
        <v>23</v>
      </c>
      <c r="L59" s="87">
        <f>L58+'[1] Stan i struktura VIII 18'!L59</f>
        <v>17</v>
      </c>
      <c r="M59" s="87">
        <f>M58+'[1] Stan i struktura VIII 18'!M59</f>
        <v>17</v>
      </c>
      <c r="N59" s="87">
        <f>N58+'[1] Stan i struktura VIII 18'!N59</f>
        <v>64</v>
      </c>
      <c r="O59" s="87">
        <f>O58+'[1] Stan i struktura VIII 18'!O59</f>
        <v>15</v>
      </c>
      <c r="P59" s="87">
        <f>P58+'[1] Stan i struktura VIII 18'!P59</f>
        <v>10</v>
      </c>
      <c r="Q59" s="87">
        <f>Q58+'[1] Stan i struktura VIII 18'!Q59</f>
        <v>4</v>
      </c>
      <c r="R59" s="88">
        <f>R58+'[1] Stan i struktura VIII 18'!R59</f>
        <v>25</v>
      </c>
      <c r="S59" s="85">
        <f>S58+'[1] Stan i struktura VIII 18'!S59</f>
        <v>371</v>
      </c>
      <c r="U59" s="4">
        <f>SUM(E59:R59)</f>
        <v>371</v>
      </c>
      <c r="V59" s="4">
        <f>SUM(E59:R59)</f>
        <v>371</v>
      </c>
    </row>
    <row r="60" spans="2:22" s="4" customFormat="1" ht="42" customHeight="1" thickTop="1" thickBot="1">
      <c r="B60" s="184" t="s">
        <v>72</v>
      </c>
      <c r="C60" s="186" t="s">
        <v>73</v>
      </c>
      <c r="D60" s="187"/>
      <c r="E60" s="92">
        <v>22</v>
      </c>
      <c r="F60" s="92">
        <v>13</v>
      </c>
      <c r="G60" s="92">
        <v>25</v>
      </c>
      <c r="H60" s="92">
        <v>39</v>
      </c>
      <c r="I60" s="92">
        <v>41</v>
      </c>
      <c r="J60" s="92">
        <v>8</v>
      </c>
      <c r="K60" s="92">
        <v>65</v>
      </c>
      <c r="L60" s="92">
        <v>20</v>
      </c>
      <c r="M60" s="92">
        <v>15</v>
      </c>
      <c r="N60" s="92">
        <v>3</v>
      </c>
      <c r="O60" s="92">
        <v>17</v>
      </c>
      <c r="P60" s="92">
        <v>15</v>
      </c>
      <c r="Q60" s="92">
        <v>21</v>
      </c>
      <c r="R60" s="93">
        <v>24</v>
      </c>
      <c r="S60" s="86">
        <f>SUM(E60:R60)</f>
        <v>328</v>
      </c>
    </row>
    <row r="61" spans="2:22" s="4" customFormat="1" ht="42" customHeight="1" thickTop="1" thickBot="1">
      <c r="B61" s="184"/>
      <c r="C61" s="196" t="s">
        <v>74</v>
      </c>
      <c r="D61" s="197"/>
      <c r="E61" s="94">
        <f>E60+'[1] Stan i struktura VIII 18'!E61</f>
        <v>190</v>
      </c>
      <c r="F61" s="94">
        <f>F60+'[1] Stan i struktura VIII 18'!F61</f>
        <v>103</v>
      </c>
      <c r="G61" s="94">
        <f>G60+'[1] Stan i struktura VIII 18'!G61</f>
        <v>180</v>
      </c>
      <c r="H61" s="94">
        <f>H60+'[1] Stan i struktura VIII 18'!H61</f>
        <v>308</v>
      </c>
      <c r="I61" s="94">
        <f>I60+'[1] Stan i struktura VIII 18'!I61</f>
        <v>329</v>
      </c>
      <c r="J61" s="94">
        <f>J60+'[1] Stan i struktura VIII 18'!J61</f>
        <v>74</v>
      </c>
      <c r="K61" s="94">
        <f>K60+'[1] Stan i struktura VIII 18'!K61</f>
        <v>486</v>
      </c>
      <c r="L61" s="94">
        <f>L60+'[1] Stan i struktura VIII 18'!L61</f>
        <v>111</v>
      </c>
      <c r="M61" s="94">
        <f>M60+'[1] Stan i struktura VIII 18'!M61</f>
        <v>201</v>
      </c>
      <c r="N61" s="94">
        <f>N60+'[1] Stan i struktura VIII 18'!N61</f>
        <v>71</v>
      </c>
      <c r="O61" s="94">
        <f>O60+'[1] Stan i struktura VIII 18'!O61</f>
        <v>330</v>
      </c>
      <c r="P61" s="94">
        <f>P60+'[1] Stan i struktura VIII 18'!P61</f>
        <v>227</v>
      </c>
      <c r="Q61" s="94">
        <f>Q60+'[1] Stan i struktura VIII 18'!Q61</f>
        <v>141</v>
      </c>
      <c r="R61" s="95">
        <f>R60+'[1] Stan i struktura VIII 18'!R61</f>
        <v>289</v>
      </c>
      <c r="S61" s="85">
        <f>S60+'[1] Stan i struktura VIII 18'!S61</f>
        <v>3040</v>
      </c>
      <c r="U61" s="4">
        <f>SUM(E61:R61)</f>
        <v>3040</v>
      </c>
      <c r="V61" s="4">
        <f>SUM(E61:R61)</f>
        <v>3040</v>
      </c>
    </row>
    <row r="62" spans="2:22" s="4" customFormat="1" ht="42" customHeight="1" thickTop="1" thickBot="1">
      <c r="B62" s="184" t="s">
        <v>75</v>
      </c>
      <c r="C62" s="186" t="s">
        <v>76</v>
      </c>
      <c r="D62" s="187"/>
      <c r="E62" s="92">
        <v>0</v>
      </c>
      <c r="F62" s="92">
        <v>1</v>
      </c>
      <c r="G62" s="92">
        <v>0</v>
      </c>
      <c r="H62" s="92">
        <v>0</v>
      </c>
      <c r="I62" s="92">
        <v>2</v>
      </c>
      <c r="J62" s="92">
        <v>2</v>
      </c>
      <c r="K62" s="92">
        <v>4</v>
      </c>
      <c r="L62" s="92">
        <v>0</v>
      </c>
      <c r="M62" s="92">
        <v>2</v>
      </c>
      <c r="N62" s="92">
        <v>3</v>
      </c>
      <c r="O62" s="92">
        <v>29</v>
      </c>
      <c r="P62" s="92">
        <v>0</v>
      </c>
      <c r="Q62" s="92">
        <v>2</v>
      </c>
      <c r="R62" s="93">
        <v>27</v>
      </c>
      <c r="S62" s="86">
        <f>SUM(E62:R62)</f>
        <v>72</v>
      </c>
    </row>
    <row r="63" spans="2:22" s="4" customFormat="1" ht="42" customHeight="1" thickTop="1" thickBot="1">
      <c r="B63" s="185"/>
      <c r="C63" s="188" t="s">
        <v>77</v>
      </c>
      <c r="D63" s="189"/>
      <c r="E63" s="87">
        <f>E62+'[1] Stan i struktura VIII 18'!E63</f>
        <v>5</v>
      </c>
      <c r="F63" s="87">
        <f>F62+'[1] Stan i struktura VIII 18'!F63</f>
        <v>29</v>
      </c>
      <c r="G63" s="87">
        <f>G62+'[1] Stan i struktura VIII 18'!G63</f>
        <v>22</v>
      </c>
      <c r="H63" s="87">
        <f>H62+'[1] Stan i struktura VIII 18'!H63</f>
        <v>23</v>
      </c>
      <c r="I63" s="87">
        <f>I62+'[1] Stan i struktura VIII 18'!I63</f>
        <v>51</v>
      </c>
      <c r="J63" s="87">
        <f>J62+'[1] Stan i struktura VIII 18'!J63</f>
        <v>31</v>
      </c>
      <c r="K63" s="87">
        <f>K62+'[1] Stan i struktura VIII 18'!K63</f>
        <v>78</v>
      </c>
      <c r="L63" s="87">
        <f>L62+'[1] Stan i struktura VIII 18'!L63</f>
        <v>30</v>
      </c>
      <c r="M63" s="87">
        <f>M62+'[1] Stan i struktura VIII 18'!M63</f>
        <v>36</v>
      </c>
      <c r="N63" s="87">
        <f>N62+'[1] Stan i struktura VIII 18'!N63</f>
        <v>67</v>
      </c>
      <c r="O63" s="87">
        <f>O62+'[1] Stan i struktura VIII 18'!O63</f>
        <v>106</v>
      </c>
      <c r="P63" s="87">
        <f>P62+'[1] Stan i struktura VIII 18'!P63</f>
        <v>27</v>
      </c>
      <c r="Q63" s="87">
        <f>Q62+'[1] Stan i struktura VIII 18'!Q63</f>
        <v>79</v>
      </c>
      <c r="R63" s="88">
        <f>R62+'[1] Stan i struktura VIII 18'!R63</f>
        <v>412</v>
      </c>
      <c r="S63" s="85">
        <f>S62+'[1] Stan i struktura VIII 18'!S63</f>
        <v>996</v>
      </c>
      <c r="U63" s="4">
        <f>SUM(E63:R63)</f>
        <v>996</v>
      </c>
      <c r="V63" s="4">
        <f>SUM(E63:R63)</f>
        <v>996</v>
      </c>
    </row>
    <row r="64" spans="2:22" s="4" customFormat="1" ht="42" customHeight="1" thickTop="1" thickBot="1">
      <c r="B64" s="184" t="s">
        <v>78</v>
      </c>
      <c r="C64" s="186" t="s">
        <v>79</v>
      </c>
      <c r="D64" s="187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190"/>
      <c r="C65" s="191" t="s">
        <v>80</v>
      </c>
      <c r="D65" s="192"/>
      <c r="E65" s="87">
        <f>E64+'[1] Stan i struktura VIII 18'!E65</f>
        <v>0</v>
      </c>
      <c r="F65" s="87">
        <f>F64+'[1] Stan i struktura VIII 18'!F65</f>
        <v>0</v>
      </c>
      <c r="G65" s="87">
        <f>G64+'[1] Stan i struktura VIII 18'!G65</f>
        <v>0</v>
      </c>
      <c r="H65" s="87">
        <f>H64+'[1] Stan i struktura VIII 18'!H65</f>
        <v>0</v>
      </c>
      <c r="I65" s="87">
        <f>I64+'[1] Stan i struktura VIII 18'!I65</f>
        <v>0</v>
      </c>
      <c r="J65" s="87">
        <f>J64+'[1] Stan i struktura VIII 18'!J65</f>
        <v>0</v>
      </c>
      <c r="K65" s="87">
        <f>K64+'[1] Stan i struktura VIII 18'!K65</f>
        <v>0</v>
      </c>
      <c r="L65" s="87">
        <f>L64+'[1] Stan i struktura VIII 18'!L65</f>
        <v>0</v>
      </c>
      <c r="M65" s="87">
        <f>M64+'[1] Stan i struktura VIII 18'!M65</f>
        <v>0</v>
      </c>
      <c r="N65" s="87">
        <f>N64+'[1] Stan i struktura VIII 18'!N65</f>
        <v>0</v>
      </c>
      <c r="O65" s="87">
        <f>O64+'[1] Stan i struktura VIII 18'!O65</f>
        <v>0</v>
      </c>
      <c r="P65" s="87">
        <f>P64+'[1] Stan i struktura VIII 18'!P65</f>
        <v>0</v>
      </c>
      <c r="Q65" s="87">
        <f>Q64+'[1] Stan i struktura VIII 18'!Q65</f>
        <v>0</v>
      </c>
      <c r="R65" s="88">
        <f>R64+'[1] Stan i struktura VIII 18'!R65</f>
        <v>0</v>
      </c>
      <c r="S65" s="85">
        <f>S64+'[1] Stan i struktura VIII 18'!S65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77" t="s">
        <v>81</v>
      </c>
      <c r="C66" s="179" t="s">
        <v>82</v>
      </c>
      <c r="D66" s="180"/>
      <c r="E66" s="96">
        <f t="shared" ref="E66:R67" si="15">E48+E50+E52+E54+E56+E58+E60+E62+E64</f>
        <v>61</v>
      </c>
      <c r="F66" s="96">
        <f t="shared" si="15"/>
        <v>40</v>
      </c>
      <c r="G66" s="96">
        <f t="shared" si="15"/>
        <v>58</v>
      </c>
      <c r="H66" s="96">
        <f t="shared" si="15"/>
        <v>64</v>
      </c>
      <c r="I66" s="96">
        <f t="shared" si="15"/>
        <v>72</v>
      </c>
      <c r="J66" s="96">
        <f t="shared" si="15"/>
        <v>17</v>
      </c>
      <c r="K66" s="96">
        <f t="shared" si="15"/>
        <v>86</v>
      </c>
      <c r="L66" s="96">
        <f t="shared" si="15"/>
        <v>38</v>
      </c>
      <c r="M66" s="96">
        <f t="shared" si="15"/>
        <v>34</v>
      </c>
      <c r="N66" s="96">
        <f t="shared" si="15"/>
        <v>32</v>
      </c>
      <c r="O66" s="96">
        <f t="shared" si="15"/>
        <v>77</v>
      </c>
      <c r="P66" s="96">
        <f t="shared" si="15"/>
        <v>38</v>
      </c>
      <c r="Q66" s="96">
        <f t="shared" si="15"/>
        <v>77</v>
      </c>
      <c r="R66" s="97">
        <f t="shared" si="15"/>
        <v>84</v>
      </c>
      <c r="S66" s="98">
        <f>SUM(E66:R66)</f>
        <v>778</v>
      </c>
      <c r="V66" s="4"/>
    </row>
    <row r="67" spans="2:22" ht="45" customHeight="1" thickTop="1" thickBot="1">
      <c r="B67" s="178"/>
      <c r="C67" s="179" t="s">
        <v>83</v>
      </c>
      <c r="D67" s="180"/>
      <c r="E67" s="99">
        <f t="shared" si="15"/>
        <v>594</v>
      </c>
      <c r="F67" s="99">
        <f>F49+F51+F53+F55+F57+F59+F61+F63+F65</f>
        <v>421</v>
      </c>
      <c r="G67" s="99">
        <f t="shared" si="15"/>
        <v>544</v>
      </c>
      <c r="H67" s="99">
        <f t="shared" si="15"/>
        <v>632</v>
      </c>
      <c r="I67" s="99">
        <f t="shared" si="15"/>
        <v>774</v>
      </c>
      <c r="J67" s="99">
        <f t="shared" si="15"/>
        <v>239</v>
      </c>
      <c r="K67" s="99">
        <f t="shared" si="15"/>
        <v>879</v>
      </c>
      <c r="L67" s="99">
        <f t="shared" si="15"/>
        <v>329</v>
      </c>
      <c r="M67" s="99">
        <f t="shared" si="15"/>
        <v>405</v>
      </c>
      <c r="N67" s="99">
        <f t="shared" si="15"/>
        <v>412</v>
      </c>
      <c r="O67" s="99">
        <f t="shared" si="15"/>
        <v>745</v>
      </c>
      <c r="P67" s="99">
        <f t="shared" si="15"/>
        <v>414</v>
      </c>
      <c r="Q67" s="99">
        <f t="shared" si="15"/>
        <v>939</v>
      </c>
      <c r="R67" s="100">
        <f t="shared" si="15"/>
        <v>1032</v>
      </c>
      <c r="S67" s="98">
        <f>SUM(E67:R67)</f>
        <v>8359</v>
      </c>
      <c r="V67" s="4"/>
    </row>
    <row r="68" spans="2:22" ht="14.25" customHeight="1">
      <c r="B68" s="181" t="s">
        <v>84</v>
      </c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</row>
    <row r="69" spans="2:22" ht="14.25" customHeight="1">
      <c r="B69" s="182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</row>
    <row r="75" spans="2:22" ht="13.5" thickBot="1"/>
    <row r="76" spans="2:22" ht="26.25" customHeight="1" thickTop="1" thickBot="1">
      <c r="E76" s="101">
        <v>92</v>
      </c>
      <c r="F76" s="101">
        <v>64</v>
      </c>
      <c r="G76" s="101">
        <v>69</v>
      </c>
      <c r="H76" s="101">
        <v>73</v>
      </c>
      <c r="I76" s="101">
        <v>84</v>
      </c>
      <c r="J76" s="101">
        <v>16</v>
      </c>
      <c r="K76" s="101">
        <v>103</v>
      </c>
      <c r="L76" s="101">
        <v>33</v>
      </c>
      <c r="M76" s="101">
        <v>69</v>
      </c>
      <c r="N76" s="101">
        <v>55</v>
      </c>
      <c r="O76" s="101">
        <v>85</v>
      </c>
      <c r="P76" s="101">
        <v>65</v>
      </c>
      <c r="Q76" s="101">
        <v>75</v>
      </c>
      <c r="R76" s="101">
        <v>56</v>
      </c>
      <c r="S76" s="79">
        <f>SUM(E76:R76)</f>
        <v>939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1406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303" t="s">
        <v>126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</row>
    <row r="2" spans="2:15" ht="24.75" customHeight="1">
      <c r="B2" s="303" t="s">
        <v>127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2:15" ht="18.75" thickBot="1">
      <c r="B3" s="1"/>
      <c r="C3" s="117"/>
      <c r="D3" s="117"/>
      <c r="E3" s="117"/>
      <c r="F3" s="117"/>
      <c r="G3" s="117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79" t="s">
        <v>128</v>
      </c>
      <c r="C4" s="306" t="s">
        <v>129</v>
      </c>
      <c r="D4" s="283" t="s">
        <v>130</v>
      </c>
      <c r="E4" s="285" t="s">
        <v>131</v>
      </c>
      <c r="F4" s="117"/>
      <c r="G4" s="279" t="s">
        <v>128</v>
      </c>
      <c r="H4" s="281" t="s">
        <v>132</v>
      </c>
      <c r="I4" s="283" t="s">
        <v>130</v>
      </c>
      <c r="J4" s="285" t="s">
        <v>131</v>
      </c>
      <c r="K4" s="33"/>
      <c r="L4" s="279" t="s">
        <v>128</v>
      </c>
      <c r="M4" s="294" t="s">
        <v>129</v>
      </c>
      <c r="N4" s="283" t="s">
        <v>130</v>
      </c>
      <c r="O4" s="297" t="s">
        <v>131</v>
      </c>
    </row>
    <row r="5" spans="2:15" ht="18.75" customHeight="1" thickTop="1" thickBot="1">
      <c r="B5" s="293"/>
      <c r="C5" s="307"/>
      <c r="D5" s="296"/>
      <c r="E5" s="308"/>
      <c r="F5" s="117"/>
      <c r="G5" s="293"/>
      <c r="H5" s="309"/>
      <c r="I5" s="296"/>
      <c r="J5" s="308"/>
      <c r="K5" s="33"/>
      <c r="L5" s="293"/>
      <c r="M5" s="295"/>
      <c r="N5" s="296"/>
      <c r="O5" s="298"/>
    </row>
    <row r="6" spans="2:15" ht="17.100000000000001" customHeight="1" thickTop="1">
      <c r="B6" s="299" t="s">
        <v>133</v>
      </c>
      <c r="C6" s="300"/>
      <c r="D6" s="300"/>
      <c r="E6" s="301">
        <f>SUM(E8+E19+E27+E34+E41)</f>
        <v>7816</v>
      </c>
      <c r="F6" s="117"/>
      <c r="G6" s="118">
        <v>4</v>
      </c>
      <c r="H6" s="119" t="s">
        <v>134</v>
      </c>
      <c r="I6" s="120" t="s">
        <v>135</v>
      </c>
      <c r="J6" s="121">
        <v>354</v>
      </c>
      <c r="K6" s="33"/>
      <c r="L6" s="122" t="s">
        <v>136</v>
      </c>
      <c r="M6" s="123" t="s">
        <v>137</v>
      </c>
      <c r="N6" s="123" t="s">
        <v>138</v>
      </c>
      <c r="O6" s="124">
        <f>SUM(O7:O17)</f>
        <v>3973</v>
      </c>
    </row>
    <row r="7" spans="2:15" ht="17.100000000000001" customHeight="1" thickBot="1">
      <c r="B7" s="289"/>
      <c r="C7" s="290"/>
      <c r="D7" s="290"/>
      <c r="E7" s="302"/>
      <c r="F7" s="1"/>
      <c r="G7" s="125">
        <v>5</v>
      </c>
      <c r="H7" s="126" t="s">
        <v>139</v>
      </c>
      <c r="I7" s="121" t="s">
        <v>135</v>
      </c>
      <c r="J7" s="121">
        <v>144</v>
      </c>
      <c r="K7" s="1"/>
      <c r="L7" s="125">
        <v>1</v>
      </c>
      <c r="M7" s="126" t="s">
        <v>140</v>
      </c>
      <c r="N7" s="121" t="s">
        <v>135</v>
      </c>
      <c r="O7" s="127">
        <v>88</v>
      </c>
    </row>
    <row r="8" spans="2:15" ht="17.100000000000001" customHeight="1" thickTop="1" thickBot="1">
      <c r="B8" s="122" t="s">
        <v>141</v>
      </c>
      <c r="C8" s="123" t="s">
        <v>142</v>
      </c>
      <c r="D8" s="128" t="s">
        <v>138</v>
      </c>
      <c r="E8" s="124">
        <f>SUM(E9:E17)</f>
        <v>2461</v>
      </c>
      <c r="F8" s="1"/>
      <c r="G8" s="129"/>
      <c r="H8" s="130"/>
      <c r="I8" s="131"/>
      <c r="J8" s="132"/>
      <c r="K8" s="1"/>
      <c r="L8" s="125">
        <v>2</v>
      </c>
      <c r="M8" s="126" t="s">
        <v>143</v>
      </c>
      <c r="N8" s="121" t="s">
        <v>144</v>
      </c>
      <c r="O8" s="121">
        <v>99</v>
      </c>
    </row>
    <row r="9" spans="2:15" ht="17.100000000000001" customHeight="1" thickBot="1">
      <c r="B9" s="125">
        <v>1</v>
      </c>
      <c r="C9" s="126" t="s">
        <v>145</v>
      </c>
      <c r="D9" s="121" t="s">
        <v>144</v>
      </c>
      <c r="E9" s="133">
        <v>76</v>
      </c>
      <c r="F9" s="1"/>
      <c r="G9" s="134"/>
      <c r="H9" s="135"/>
      <c r="I9" s="136"/>
      <c r="J9" s="136"/>
      <c r="K9" s="1"/>
      <c r="L9" s="125">
        <v>3</v>
      </c>
      <c r="M9" s="126" t="s">
        <v>146</v>
      </c>
      <c r="N9" s="121" t="s">
        <v>135</v>
      </c>
      <c r="O9" s="121">
        <v>268</v>
      </c>
    </row>
    <row r="10" spans="2:15" ht="17.100000000000001" customHeight="1">
      <c r="B10" s="125">
        <v>2</v>
      </c>
      <c r="C10" s="126" t="s">
        <v>147</v>
      </c>
      <c r="D10" s="121" t="s">
        <v>144</v>
      </c>
      <c r="E10" s="133">
        <v>132</v>
      </c>
      <c r="F10" s="1"/>
      <c r="G10" s="279" t="s">
        <v>128</v>
      </c>
      <c r="H10" s="281" t="s">
        <v>132</v>
      </c>
      <c r="I10" s="283" t="s">
        <v>130</v>
      </c>
      <c r="J10" s="285" t="s">
        <v>131</v>
      </c>
      <c r="K10" s="1"/>
      <c r="L10" s="125">
        <v>4</v>
      </c>
      <c r="M10" s="126" t="s">
        <v>148</v>
      </c>
      <c r="N10" s="121" t="s">
        <v>135</v>
      </c>
      <c r="O10" s="121">
        <v>144</v>
      </c>
    </row>
    <row r="11" spans="2:15" ht="17.100000000000001" customHeight="1" thickBot="1">
      <c r="B11" s="125">
        <v>3</v>
      </c>
      <c r="C11" s="126" t="s">
        <v>149</v>
      </c>
      <c r="D11" s="121" t="s">
        <v>144</v>
      </c>
      <c r="E11" s="133">
        <v>78</v>
      </c>
      <c r="F11" s="1"/>
      <c r="G11" s="280"/>
      <c r="H11" s="282"/>
      <c r="I11" s="284"/>
      <c r="J11" s="286"/>
      <c r="K11" s="1"/>
      <c r="L11" s="125">
        <v>5</v>
      </c>
      <c r="M11" s="126" t="s">
        <v>150</v>
      </c>
      <c r="N11" s="121" t="s">
        <v>135</v>
      </c>
      <c r="O11" s="121">
        <v>239</v>
      </c>
    </row>
    <row r="12" spans="2:15" ht="17.100000000000001" customHeight="1">
      <c r="B12" s="125">
        <v>4</v>
      </c>
      <c r="C12" s="126" t="s">
        <v>151</v>
      </c>
      <c r="D12" s="121" t="s">
        <v>152</v>
      </c>
      <c r="E12" s="133">
        <v>153</v>
      </c>
      <c r="F12" s="1"/>
      <c r="G12" s="287" t="s">
        <v>153</v>
      </c>
      <c r="H12" s="288"/>
      <c r="I12" s="288"/>
      <c r="J12" s="291">
        <f>SUM(J14+J23+J33+J41+O6+O19+O30)</f>
        <v>13811</v>
      </c>
      <c r="K12" s="1"/>
      <c r="L12" s="125" t="s">
        <v>44</v>
      </c>
      <c r="M12" s="126" t="s">
        <v>154</v>
      </c>
      <c r="N12" s="121" t="s">
        <v>135</v>
      </c>
      <c r="O12" s="121">
        <v>622</v>
      </c>
    </row>
    <row r="13" spans="2:15" ht="17.100000000000001" customHeight="1" thickBot="1">
      <c r="B13" s="125">
        <v>5</v>
      </c>
      <c r="C13" s="126" t="s">
        <v>155</v>
      </c>
      <c r="D13" s="121" t="s">
        <v>144</v>
      </c>
      <c r="E13" s="133">
        <v>137</v>
      </c>
      <c r="F13" s="137"/>
      <c r="G13" s="289"/>
      <c r="H13" s="290"/>
      <c r="I13" s="290"/>
      <c r="J13" s="292"/>
      <c r="K13" s="137"/>
      <c r="L13" s="125">
        <v>7</v>
      </c>
      <c r="M13" s="126" t="s">
        <v>156</v>
      </c>
      <c r="N13" s="121" t="s">
        <v>144</v>
      </c>
      <c r="O13" s="121">
        <v>113</v>
      </c>
    </row>
    <row r="14" spans="2:15" ht="17.100000000000001" customHeight="1" thickTop="1">
      <c r="B14" s="125">
        <v>6</v>
      </c>
      <c r="C14" s="126" t="s">
        <v>157</v>
      </c>
      <c r="D14" s="121" t="s">
        <v>144</v>
      </c>
      <c r="E14" s="133">
        <v>189</v>
      </c>
      <c r="F14" s="138"/>
      <c r="G14" s="122" t="s">
        <v>141</v>
      </c>
      <c r="H14" s="123" t="s">
        <v>158</v>
      </c>
      <c r="I14" s="139" t="s">
        <v>138</v>
      </c>
      <c r="J14" s="140">
        <f>SUM(J15:J21)</f>
        <v>1652</v>
      </c>
      <c r="K14" s="1"/>
      <c r="L14" s="125">
        <v>8</v>
      </c>
      <c r="M14" s="126" t="s">
        <v>159</v>
      </c>
      <c r="N14" s="121" t="s">
        <v>144</v>
      </c>
      <c r="O14" s="121">
        <v>107</v>
      </c>
    </row>
    <row r="15" spans="2:15" ht="17.100000000000001" customHeight="1">
      <c r="B15" s="125">
        <v>7</v>
      </c>
      <c r="C15" s="126" t="s">
        <v>160</v>
      </c>
      <c r="D15" s="121" t="s">
        <v>135</v>
      </c>
      <c r="E15" s="133">
        <v>337</v>
      </c>
      <c r="F15" s="138"/>
      <c r="G15" s="125">
        <v>1</v>
      </c>
      <c r="H15" s="126" t="s">
        <v>161</v>
      </c>
      <c r="I15" s="121" t="s">
        <v>144</v>
      </c>
      <c r="J15" s="133">
        <v>77</v>
      </c>
      <c r="K15" s="1"/>
      <c r="L15" s="125">
        <v>9</v>
      </c>
      <c r="M15" s="126" t="s">
        <v>162</v>
      </c>
      <c r="N15" s="121" t="s">
        <v>144</v>
      </c>
      <c r="O15" s="121">
        <v>86</v>
      </c>
    </row>
    <row r="16" spans="2:15" ht="17.100000000000001" customHeight="1" thickBot="1">
      <c r="B16" s="141"/>
      <c r="C16" s="142"/>
      <c r="D16" s="143"/>
      <c r="E16" s="144"/>
      <c r="F16" s="138"/>
      <c r="G16" s="125">
        <v>2</v>
      </c>
      <c r="H16" s="126" t="s">
        <v>163</v>
      </c>
      <c r="I16" s="121" t="s">
        <v>144</v>
      </c>
      <c r="J16" s="133">
        <v>58</v>
      </c>
      <c r="K16" s="1"/>
      <c r="L16" s="141"/>
      <c r="M16" s="142"/>
      <c r="N16" s="143"/>
      <c r="O16" s="144"/>
    </row>
    <row r="17" spans="2:15" ht="17.100000000000001" customHeight="1" thickTop="1" thickBot="1">
      <c r="B17" s="145">
        <v>8</v>
      </c>
      <c r="C17" s="146" t="s">
        <v>164</v>
      </c>
      <c r="D17" s="147" t="s">
        <v>165</v>
      </c>
      <c r="E17" s="148">
        <v>1359</v>
      </c>
      <c r="F17" s="138"/>
      <c r="G17" s="125">
        <v>3</v>
      </c>
      <c r="H17" s="126" t="s">
        <v>166</v>
      </c>
      <c r="I17" s="121" t="s">
        <v>144</v>
      </c>
      <c r="J17" s="133">
        <v>148</v>
      </c>
      <c r="K17" s="1"/>
      <c r="L17" s="145">
        <v>10</v>
      </c>
      <c r="M17" s="146" t="s">
        <v>167</v>
      </c>
      <c r="N17" s="147" t="s">
        <v>165</v>
      </c>
      <c r="O17" s="149">
        <v>2207</v>
      </c>
    </row>
    <row r="18" spans="2:15" ht="17.100000000000001" customHeight="1" thickTop="1">
      <c r="B18" s="118"/>
      <c r="C18" s="119"/>
      <c r="D18" s="120"/>
      <c r="E18" s="150" t="s">
        <v>22</v>
      </c>
      <c r="F18" s="151"/>
      <c r="G18" s="125">
        <v>4</v>
      </c>
      <c r="H18" s="126" t="s">
        <v>168</v>
      </c>
      <c r="I18" s="121" t="s">
        <v>144</v>
      </c>
      <c r="J18" s="133">
        <v>336</v>
      </c>
      <c r="K18" s="1"/>
      <c r="L18" s="118"/>
      <c r="M18" s="119"/>
      <c r="N18" s="120"/>
      <c r="O18" s="150" t="s">
        <v>22</v>
      </c>
    </row>
    <row r="19" spans="2:15" ht="17.100000000000001" customHeight="1">
      <c r="B19" s="152" t="s">
        <v>169</v>
      </c>
      <c r="C19" s="153" t="s">
        <v>7</v>
      </c>
      <c r="D19" s="154" t="s">
        <v>138</v>
      </c>
      <c r="E19" s="155">
        <f>SUM(E20:E25)</f>
        <v>2425</v>
      </c>
      <c r="F19" s="138"/>
      <c r="G19" s="125">
        <v>5</v>
      </c>
      <c r="H19" s="126" t="s">
        <v>168</v>
      </c>
      <c r="I19" s="121" t="s">
        <v>152</v>
      </c>
      <c r="J19" s="133">
        <v>607</v>
      </c>
      <c r="K19" s="1"/>
      <c r="L19" s="152" t="s">
        <v>170</v>
      </c>
      <c r="M19" s="153" t="s">
        <v>16</v>
      </c>
      <c r="N19" s="154" t="s">
        <v>138</v>
      </c>
      <c r="O19" s="156">
        <f>SUM(O20:O28)</f>
        <v>1869</v>
      </c>
    </row>
    <row r="20" spans="2:15" ht="17.100000000000001" customHeight="1">
      <c r="B20" s="125">
        <v>1</v>
      </c>
      <c r="C20" s="126" t="s">
        <v>171</v>
      </c>
      <c r="D20" s="157" t="s">
        <v>144</v>
      </c>
      <c r="E20" s="133">
        <v>248</v>
      </c>
      <c r="F20" s="138"/>
      <c r="G20" s="125">
        <v>6</v>
      </c>
      <c r="H20" s="126" t="s">
        <v>172</v>
      </c>
      <c r="I20" s="121" t="s">
        <v>135</v>
      </c>
      <c r="J20" s="133">
        <v>365</v>
      </c>
      <c r="K20" s="1"/>
      <c r="L20" s="125">
        <v>1</v>
      </c>
      <c r="M20" s="126" t="s">
        <v>173</v>
      </c>
      <c r="N20" s="121" t="s">
        <v>144</v>
      </c>
      <c r="O20" s="121">
        <v>99</v>
      </c>
    </row>
    <row r="21" spans="2:15" ht="17.100000000000001" customHeight="1">
      <c r="B21" s="125">
        <v>2</v>
      </c>
      <c r="C21" s="126" t="s">
        <v>174</v>
      </c>
      <c r="D21" s="157" t="s">
        <v>135</v>
      </c>
      <c r="E21" s="133">
        <v>939</v>
      </c>
      <c r="F21" s="138"/>
      <c r="G21" s="125">
        <v>7</v>
      </c>
      <c r="H21" s="126" t="s">
        <v>175</v>
      </c>
      <c r="I21" s="121" t="s">
        <v>144</v>
      </c>
      <c r="J21" s="133">
        <v>61</v>
      </c>
      <c r="K21" s="1"/>
      <c r="L21" s="125">
        <v>2</v>
      </c>
      <c r="M21" s="126" t="s">
        <v>176</v>
      </c>
      <c r="N21" s="121" t="s">
        <v>152</v>
      </c>
      <c r="O21" s="121">
        <v>51</v>
      </c>
    </row>
    <row r="22" spans="2:15" ht="17.100000000000001" customHeight="1">
      <c r="B22" s="125">
        <v>3</v>
      </c>
      <c r="C22" s="126" t="s">
        <v>177</v>
      </c>
      <c r="D22" s="157" t="s">
        <v>144</v>
      </c>
      <c r="E22" s="133">
        <v>285</v>
      </c>
      <c r="F22" s="138"/>
      <c r="G22" s="125"/>
      <c r="H22" s="126"/>
      <c r="I22" s="121"/>
      <c r="J22" s="133" t="s">
        <v>178</v>
      </c>
      <c r="K22" s="1"/>
      <c r="L22" s="125">
        <v>3</v>
      </c>
      <c r="M22" s="126" t="s">
        <v>179</v>
      </c>
      <c r="N22" s="121" t="s">
        <v>135</v>
      </c>
      <c r="O22" s="121">
        <v>118</v>
      </c>
    </row>
    <row r="23" spans="2:15" ht="17.100000000000001" customHeight="1">
      <c r="B23" s="125">
        <v>4</v>
      </c>
      <c r="C23" s="126" t="s">
        <v>180</v>
      </c>
      <c r="D23" s="157" t="s">
        <v>144</v>
      </c>
      <c r="E23" s="133">
        <v>189</v>
      </c>
      <c r="F23" s="138"/>
      <c r="G23" s="152" t="s">
        <v>169</v>
      </c>
      <c r="H23" s="153" t="s">
        <v>181</v>
      </c>
      <c r="I23" s="154" t="s">
        <v>138</v>
      </c>
      <c r="J23" s="156">
        <f>SUM(J24:J31)</f>
        <v>2277</v>
      </c>
      <c r="K23" s="1"/>
      <c r="L23" s="125">
        <v>4</v>
      </c>
      <c r="M23" s="126" t="s">
        <v>182</v>
      </c>
      <c r="N23" s="121" t="s">
        <v>135</v>
      </c>
      <c r="O23" s="121">
        <v>210</v>
      </c>
    </row>
    <row r="24" spans="2:15" ht="17.100000000000001" customHeight="1">
      <c r="B24" s="125">
        <v>5</v>
      </c>
      <c r="C24" s="126" t="s">
        <v>183</v>
      </c>
      <c r="D24" s="157" t="s">
        <v>135</v>
      </c>
      <c r="E24" s="133">
        <v>542</v>
      </c>
      <c r="F24" s="138"/>
      <c r="G24" s="125">
        <v>1</v>
      </c>
      <c r="H24" s="126" t="s">
        <v>184</v>
      </c>
      <c r="I24" s="121" t="s">
        <v>135</v>
      </c>
      <c r="J24" s="133">
        <v>112</v>
      </c>
      <c r="K24" s="1"/>
      <c r="L24" s="125">
        <v>5</v>
      </c>
      <c r="M24" s="126" t="s">
        <v>185</v>
      </c>
      <c r="N24" s="121" t="s">
        <v>144</v>
      </c>
      <c r="O24" s="121">
        <v>191</v>
      </c>
    </row>
    <row r="25" spans="2:15" ht="17.100000000000001" customHeight="1">
      <c r="B25" s="125">
        <v>6</v>
      </c>
      <c r="C25" s="126" t="s">
        <v>186</v>
      </c>
      <c r="D25" s="157" t="s">
        <v>135</v>
      </c>
      <c r="E25" s="133">
        <v>222</v>
      </c>
      <c r="F25" s="138"/>
      <c r="G25" s="125">
        <v>2</v>
      </c>
      <c r="H25" s="126" t="s">
        <v>187</v>
      </c>
      <c r="I25" s="121" t="s">
        <v>144</v>
      </c>
      <c r="J25" s="133">
        <v>108</v>
      </c>
      <c r="K25" s="1"/>
      <c r="L25" s="125">
        <v>6</v>
      </c>
      <c r="M25" s="126" t="s">
        <v>188</v>
      </c>
      <c r="N25" s="121" t="s">
        <v>135</v>
      </c>
      <c r="O25" s="121">
        <v>619</v>
      </c>
    </row>
    <row r="26" spans="2:15" ht="17.100000000000001" customHeight="1">
      <c r="B26" s="125"/>
      <c r="C26" s="126"/>
      <c r="D26" s="121"/>
      <c r="E26" s="150"/>
      <c r="F26" s="151"/>
      <c r="G26" s="125">
        <v>3</v>
      </c>
      <c r="H26" s="126" t="s">
        <v>189</v>
      </c>
      <c r="I26" s="121" t="s">
        <v>135</v>
      </c>
      <c r="J26" s="133">
        <v>568</v>
      </c>
      <c r="K26" s="1"/>
      <c r="L26" s="125">
        <v>7</v>
      </c>
      <c r="M26" s="126" t="s">
        <v>190</v>
      </c>
      <c r="N26" s="121" t="s">
        <v>144</v>
      </c>
      <c r="O26" s="121">
        <v>57</v>
      </c>
    </row>
    <row r="27" spans="2:15" ht="17.100000000000001" customHeight="1">
      <c r="B27" s="152" t="s">
        <v>191</v>
      </c>
      <c r="C27" s="153" t="s">
        <v>9</v>
      </c>
      <c r="D27" s="154" t="s">
        <v>138</v>
      </c>
      <c r="E27" s="156">
        <f>SUM(E28:E32)</f>
        <v>392</v>
      </c>
      <c r="F27" s="138"/>
      <c r="G27" s="125">
        <v>4</v>
      </c>
      <c r="H27" s="126" t="s">
        <v>192</v>
      </c>
      <c r="I27" s="121" t="s">
        <v>144</v>
      </c>
      <c r="J27" s="133">
        <v>215</v>
      </c>
      <c r="K27" s="1"/>
      <c r="L27" s="125">
        <v>8</v>
      </c>
      <c r="M27" s="126" t="s">
        <v>193</v>
      </c>
      <c r="N27" s="121" t="s">
        <v>144</v>
      </c>
      <c r="O27" s="121">
        <v>148</v>
      </c>
    </row>
    <row r="28" spans="2:15" ht="17.100000000000001" customHeight="1">
      <c r="B28" s="125">
        <v>1</v>
      </c>
      <c r="C28" s="126" t="s">
        <v>194</v>
      </c>
      <c r="D28" s="121" t="s">
        <v>135</v>
      </c>
      <c r="E28" s="133">
        <v>87</v>
      </c>
      <c r="F28" s="138"/>
      <c r="G28" s="125">
        <v>5</v>
      </c>
      <c r="H28" s="126" t="s">
        <v>192</v>
      </c>
      <c r="I28" s="121" t="s">
        <v>152</v>
      </c>
      <c r="J28" s="133">
        <v>836</v>
      </c>
      <c r="K28" s="1"/>
      <c r="L28" s="125">
        <v>9</v>
      </c>
      <c r="M28" s="126" t="s">
        <v>193</v>
      </c>
      <c r="N28" s="121" t="s">
        <v>152</v>
      </c>
      <c r="O28" s="121">
        <v>376</v>
      </c>
    </row>
    <row r="29" spans="2:15" ht="17.100000000000001" customHeight="1">
      <c r="B29" s="125">
        <v>2</v>
      </c>
      <c r="C29" s="126" t="s">
        <v>195</v>
      </c>
      <c r="D29" s="121" t="s">
        <v>144</v>
      </c>
      <c r="E29" s="133">
        <v>46</v>
      </c>
      <c r="F29" s="138"/>
      <c r="G29" s="125">
        <v>6</v>
      </c>
      <c r="H29" s="126" t="s">
        <v>196</v>
      </c>
      <c r="I29" s="121" t="s">
        <v>135</v>
      </c>
      <c r="J29" s="133">
        <v>168</v>
      </c>
      <c r="K29" s="1"/>
      <c r="L29" s="125"/>
      <c r="M29" s="126"/>
      <c r="N29" s="121"/>
      <c r="O29" s="133"/>
    </row>
    <row r="30" spans="2:15" ht="17.100000000000001" customHeight="1">
      <c r="B30" s="125">
        <v>3</v>
      </c>
      <c r="C30" s="126" t="s">
        <v>197</v>
      </c>
      <c r="D30" s="121" t="s">
        <v>135</v>
      </c>
      <c r="E30" s="133">
        <v>63</v>
      </c>
      <c r="F30" s="138"/>
      <c r="G30" s="125">
        <v>7</v>
      </c>
      <c r="H30" s="126" t="s">
        <v>198</v>
      </c>
      <c r="I30" s="121" t="s">
        <v>135</v>
      </c>
      <c r="J30" s="133">
        <v>157</v>
      </c>
      <c r="K30" s="1"/>
      <c r="L30" s="152" t="s">
        <v>199</v>
      </c>
      <c r="M30" s="153" t="s">
        <v>17</v>
      </c>
      <c r="N30" s="154" t="s">
        <v>138</v>
      </c>
      <c r="O30" s="156">
        <f>SUM(O31:O40)</f>
        <v>1918</v>
      </c>
    </row>
    <row r="31" spans="2:15" ht="17.100000000000001" customHeight="1">
      <c r="B31" s="125">
        <v>4</v>
      </c>
      <c r="C31" s="126" t="s">
        <v>200</v>
      </c>
      <c r="D31" s="121" t="s">
        <v>135</v>
      </c>
      <c r="E31" s="133">
        <v>59</v>
      </c>
      <c r="F31" s="138"/>
      <c r="G31" s="125">
        <v>8</v>
      </c>
      <c r="H31" s="126" t="s">
        <v>201</v>
      </c>
      <c r="I31" s="121" t="s">
        <v>144</v>
      </c>
      <c r="J31" s="133">
        <v>113</v>
      </c>
      <c r="K31" s="1"/>
      <c r="L31" s="125">
        <v>1</v>
      </c>
      <c r="M31" s="126" t="s">
        <v>202</v>
      </c>
      <c r="N31" s="121" t="s">
        <v>144</v>
      </c>
      <c r="O31" s="121">
        <v>134</v>
      </c>
    </row>
    <row r="32" spans="2:15" ht="17.100000000000001" customHeight="1">
      <c r="B32" s="125">
        <v>5</v>
      </c>
      <c r="C32" s="126" t="s">
        <v>203</v>
      </c>
      <c r="D32" s="121" t="s">
        <v>135</v>
      </c>
      <c r="E32" s="133">
        <v>137</v>
      </c>
      <c r="F32" s="151"/>
      <c r="G32" s="125"/>
      <c r="H32" s="126"/>
      <c r="I32" s="121"/>
      <c r="J32" s="133"/>
      <c r="K32" s="1"/>
      <c r="L32" s="125">
        <v>2</v>
      </c>
      <c r="M32" s="126" t="s">
        <v>204</v>
      </c>
      <c r="N32" s="121" t="s">
        <v>135</v>
      </c>
      <c r="O32" s="121">
        <v>245</v>
      </c>
    </row>
    <row r="33" spans="2:15" ht="17.100000000000001" customHeight="1">
      <c r="B33" s="125"/>
      <c r="C33" s="126"/>
      <c r="D33" s="121"/>
      <c r="E33" s="133"/>
      <c r="F33" s="138"/>
      <c r="G33" s="152" t="s">
        <v>191</v>
      </c>
      <c r="H33" s="153" t="s">
        <v>12</v>
      </c>
      <c r="I33" s="154" t="s">
        <v>138</v>
      </c>
      <c r="J33" s="156">
        <f>SUM(J34:J39)</f>
        <v>1074</v>
      </c>
      <c r="K33" s="1"/>
      <c r="L33" s="125">
        <v>3</v>
      </c>
      <c r="M33" s="126" t="s">
        <v>205</v>
      </c>
      <c r="N33" s="121" t="s">
        <v>144</v>
      </c>
      <c r="O33" s="121">
        <v>49</v>
      </c>
    </row>
    <row r="34" spans="2:15" ht="17.100000000000001" customHeight="1">
      <c r="B34" s="152" t="s">
        <v>206</v>
      </c>
      <c r="C34" s="153" t="s">
        <v>207</v>
      </c>
      <c r="D34" s="154" t="s">
        <v>138</v>
      </c>
      <c r="E34" s="156">
        <f>SUM(E35:E39)</f>
        <v>1781</v>
      </c>
      <c r="F34" s="138"/>
      <c r="G34" s="125">
        <v>1</v>
      </c>
      <c r="H34" s="126" t="s">
        <v>208</v>
      </c>
      <c r="I34" s="121" t="s">
        <v>144</v>
      </c>
      <c r="J34" s="133">
        <v>96</v>
      </c>
      <c r="K34" s="1"/>
      <c r="L34" s="125">
        <v>4</v>
      </c>
      <c r="M34" s="126" t="s">
        <v>209</v>
      </c>
      <c r="N34" s="121" t="s">
        <v>135</v>
      </c>
      <c r="O34" s="121">
        <v>650</v>
      </c>
    </row>
    <row r="35" spans="2:15" ht="17.100000000000001" customHeight="1">
      <c r="B35" s="125">
        <v>1</v>
      </c>
      <c r="C35" s="126" t="s">
        <v>210</v>
      </c>
      <c r="D35" s="121" t="s">
        <v>135</v>
      </c>
      <c r="E35" s="133">
        <v>437</v>
      </c>
      <c r="F35" s="138"/>
      <c r="G35" s="125">
        <v>2</v>
      </c>
      <c r="H35" s="126" t="s">
        <v>211</v>
      </c>
      <c r="I35" s="121" t="s">
        <v>144</v>
      </c>
      <c r="J35" s="133">
        <v>114</v>
      </c>
      <c r="K35" s="1"/>
      <c r="L35" s="125">
        <v>5</v>
      </c>
      <c r="M35" s="126" t="s">
        <v>212</v>
      </c>
      <c r="N35" s="121" t="s">
        <v>152</v>
      </c>
      <c r="O35" s="121">
        <v>21</v>
      </c>
    </row>
    <row r="36" spans="2:15" ht="17.100000000000001" customHeight="1">
      <c r="B36" s="125">
        <v>2</v>
      </c>
      <c r="C36" s="126" t="s">
        <v>213</v>
      </c>
      <c r="D36" s="121" t="s">
        <v>135</v>
      </c>
      <c r="E36" s="133">
        <v>609</v>
      </c>
      <c r="F36" s="138"/>
      <c r="G36" s="125">
        <v>3</v>
      </c>
      <c r="H36" s="126" t="s">
        <v>214</v>
      </c>
      <c r="I36" s="121" t="s">
        <v>144</v>
      </c>
      <c r="J36" s="133">
        <v>108</v>
      </c>
      <c r="K36" s="1"/>
      <c r="L36" s="125">
        <v>6</v>
      </c>
      <c r="M36" s="126" t="s">
        <v>215</v>
      </c>
      <c r="N36" s="121" t="s">
        <v>144</v>
      </c>
      <c r="O36" s="121">
        <v>53</v>
      </c>
    </row>
    <row r="37" spans="2:15" ht="17.100000000000001" customHeight="1">
      <c r="B37" s="125">
        <v>3</v>
      </c>
      <c r="C37" s="126" t="s">
        <v>216</v>
      </c>
      <c r="D37" s="121" t="s">
        <v>144</v>
      </c>
      <c r="E37" s="133">
        <v>133</v>
      </c>
      <c r="F37" s="138"/>
      <c r="G37" s="125">
        <v>4</v>
      </c>
      <c r="H37" s="126" t="s">
        <v>217</v>
      </c>
      <c r="I37" s="121" t="s">
        <v>144</v>
      </c>
      <c r="J37" s="133">
        <v>69</v>
      </c>
      <c r="K37" s="1"/>
      <c r="L37" s="125">
        <v>7</v>
      </c>
      <c r="M37" s="126" t="s">
        <v>218</v>
      </c>
      <c r="N37" s="121" t="s">
        <v>144</v>
      </c>
      <c r="O37" s="121">
        <v>88</v>
      </c>
    </row>
    <row r="38" spans="2:15" ht="17.100000000000001" customHeight="1">
      <c r="B38" s="125">
        <v>4</v>
      </c>
      <c r="C38" s="126" t="s">
        <v>219</v>
      </c>
      <c r="D38" s="121" t="s">
        <v>135</v>
      </c>
      <c r="E38" s="133">
        <v>494</v>
      </c>
      <c r="F38" s="138"/>
      <c r="G38" s="125">
        <v>5</v>
      </c>
      <c r="H38" s="126" t="s">
        <v>220</v>
      </c>
      <c r="I38" s="121" t="s">
        <v>135</v>
      </c>
      <c r="J38" s="133">
        <v>598</v>
      </c>
      <c r="K38" s="1"/>
      <c r="L38" s="125">
        <v>8</v>
      </c>
      <c r="M38" s="126" t="s">
        <v>221</v>
      </c>
      <c r="N38" s="121" t="s">
        <v>144</v>
      </c>
      <c r="O38" s="121">
        <v>114</v>
      </c>
    </row>
    <row r="39" spans="2:15" ht="17.100000000000001" customHeight="1">
      <c r="B39" s="125">
        <v>5</v>
      </c>
      <c r="C39" s="126" t="s">
        <v>222</v>
      </c>
      <c r="D39" s="121" t="s">
        <v>144</v>
      </c>
      <c r="E39" s="133">
        <v>108</v>
      </c>
      <c r="F39" s="138"/>
      <c r="G39" s="125">
        <v>6</v>
      </c>
      <c r="H39" s="126" t="s">
        <v>223</v>
      </c>
      <c r="I39" s="121" t="s">
        <v>135</v>
      </c>
      <c r="J39" s="133">
        <v>89</v>
      </c>
      <c r="K39" s="1"/>
      <c r="L39" s="125">
        <v>9</v>
      </c>
      <c r="M39" s="126" t="s">
        <v>224</v>
      </c>
      <c r="N39" s="121" t="s">
        <v>144</v>
      </c>
      <c r="O39" s="121">
        <v>161</v>
      </c>
    </row>
    <row r="40" spans="2:15" ht="17.100000000000001" customHeight="1">
      <c r="B40" s="125"/>
      <c r="C40" s="126"/>
      <c r="D40" s="121"/>
      <c r="E40" s="133"/>
      <c r="F40" s="138"/>
      <c r="G40" s="125"/>
      <c r="H40" s="126"/>
      <c r="I40" s="121"/>
      <c r="J40" s="133"/>
      <c r="K40" s="1"/>
      <c r="L40" s="158">
        <v>10</v>
      </c>
      <c r="M40" s="143" t="s">
        <v>224</v>
      </c>
      <c r="N40" s="159" t="s">
        <v>152</v>
      </c>
      <c r="O40" s="121">
        <v>403</v>
      </c>
    </row>
    <row r="41" spans="2:15" ht="17.100000000000001" customHeight="1" thickBot="1">
      <c r="B41" s="152" t="s">
        <v>136</v>
      </c>
      <c r="C41" s="153" t="s">
        <v>11</v>
      </c>
      <c r="D41" s="154" t="s">
        <v>138</v>
      </c>
      <c r="E41" s="156">
        <f>SUM(E42+E43+E44+J6+J7)</f>
        <v>757</v>
      </c>
      <c r="F41" s="138"/>
      <c r="G41" s="122" t="s">
        <v>206</v>
      </c>
      <c r="H41" s="123" t="s">
        <v>13</v>
      </c>
      <c r="I41" s="139" t="s">
        <v>138</v>
      </c>
      <c r="J41" s="156">
        <f>SUM(J42:J44)</f>
        <v>1048</v>
      </c>
      <c r="K41" s="1"/>
      <c r="L41" s="160"/>
      <c r="M41" s="161"/>
      <c r="N41" s="162"/>
      <c r="O41" s="163"/>
    </row>
    <row r="42" spans="2:15" ht="17.100000000000001" customHeight="1" thickTop="1" thickBot="1">
      <c r="B42" s="125">
        <v>1</v>
      </c>
      <c r="C42" s="126" t="s">
        <v>225</v>
      </c>
      <c r="D42" s="121" t="s">
        <v>144</v>
      </c>
      <c r="E42" s="133">
        <v>106</v>
      </c>
      <c r="F42" s="138"/>
      <c r="G42" s="125">
        <v>1</v>
      </c>
      <c r="H42" s="126" t="s">
        <v>226</v>
      </c>
      <c r="I42" s="121" t="s">
        <v>135</v>
      </c>
      <c r="J42" s="133">
        <v>274</v>
      </c>
      <c r="K42" s="1"/>
      <c r="L42" s="271" t="s">
        <v>227</v>
      </c>
      <c r="M42" s="272"/>
      <c r="N42" s="275" t="s">
        <v>228</v>
      </c>
      <c r="O42" s="277">
        <f>SUM(E8+E19+E27+E34+E41+J14+J23+J33+J41+O6+O19+O30)</f>
        <v>21627</v>
      </c>
    </row>
    <row r="43" spans="2:15" ht="17.100000000000001" customHeight="1" thickTop="1" thickBot="1">
      <c r="B43" s="125">
        <v>2</v>
      </c>
      <c r="C43" s="126" t="s">
        <v>229</v>
      </c>
      <c r="D43" s="121" t="s">
        <v>135</v>
      </c>
      <c r="E43" s="133">
        <v>75</v>
      </c>
      <c r="F43" s="138"/>
      <c r="G43" s="125">
        <v>2</v>
      </c>
      <c r="H43" s="126" t="s">
        <v>230</v>
      </c>
      <c r="I43" s="121" t="s">
        <v>135</v>
      </c>
      <c r="J43" s="133">
        <v>186</v>
      </c>
      <c r="K43" s="1"/>
      <c r="L43" s="273"/>
      <c r="M43" s="274"/>
      <c r="N43" s="276"/>
      <c r="O43" s="278"/>
    </row>
    <row r="44" spans="2:15" ht="17.100000000000001" customHeight="1" thickBot="1">
      <c r="B44" s="129">
        <v>3</v>
      </c>
      <c r="C44" s="130" t="s">
        <v>231</v>
      </c>
      <c r="D44" s="131" t="s">
        <v>144</v>
      </c>
      <c r="E44" s="132">
        <v>78</v>
      </c>
      <c r="F44" s="138"/>
      <c r="G44" s="164">
        <v>3</v>
      </c>
      <c r="H44" s="165" t="s">
        <v>232</v>
      </c>
      <c r="I44" s="166" t="s">
        <v>135</v>
      </c>
      <c r="J44" s="132">
        <v>588</v>
      </c>
      <c r="K44" s="1"/>
      <c r="L44" s="167"/>
      <c r="M44" s="167"/>
      <c r="N44" s="167"/>
      <c r="O44" s="167"/>
    </row>
    <row r="45" spans="2:15" ht="15" customHeight="1">
      <c r="B45" s="138"/>
      <c r="C45" s="168"/>
      <c r="D45" s="169"/>
      <c r="E45" s="170"/>
      <c r="F45" s="171"/>
      <c r="G45" s="168"/>
      <c r="H45" s="171"/>
      <c r="I45" s="172"/>
      <c r="J45" s="1"/>
      <c r="K45" s="1"/>
      <c r="L45" s="1"/>
      <c r="M45" s="1"/>
      <c r="N45" s="1"/>
      <c r="O45" s="1"/>
    </row>
    <row r="46" spans="2:15" ht="15" customHeight="1">
      <c r="B46" s="138"/>
      <c r="C46" s="168" t="s">
        <v>233</v>
      </c>
      <c r="D46" s="169"/>
      <c r="E46" s="170"/>
      <c r="F46" s="171"/>
      <c r="G46" s="168"/>
      <c r="H46" s="171"/>
      <c r="I46" s="3"/>
      <c r="J46" s="3"/>
      <c r="K46" s="1"/>
    </row>
    <row r="47" spans="2:15" ht="15" customHeight="1"/>
    <row r="48" spans="2:15" ht="15" customHeight="1"/>
    <row r="49" spans="2:15" ht="15" customHeight="1">
      <c r="L49" s="173"/>
      <c r="M49" s="174"/>
      <c r="N49" s="175"/>
      <c r="O49" s="175"/>
    </row>
    <row r="50" spans="2:15" ht="15" customHeight="1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3"/>
      <c r="M50" s="174"/>
      <c r="N50" s="175"/>
      <c r="O50" s="175"/>
    </row>
    <row r="51" spans="2:15" ht="15" customHeight="1">
      <c r="B51" s="176"/>
      <c r="C51" s="176"/>
      <c r="D51" s="176"/>
      <c r="E51" s="176"/>
      <c r="F51" s="176"/>
      <c r="G51" s="176"/>
      <c r="H51" s="176"/>
      <c r="I51" s="176"/>
      <c r="J51" s="176"/>
      <c r="K51" s="176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H1" zoomScaleNormal="100" workbookViewId="0">
      <selection activeCell="M1" sqref="M1"/>
    </sheetView>
  </sheetViews>
  <sheetFormatPr defaultRowHeight="14.25"/>
  <cols>
    <col min="1" max="1" width="3.85546875" style="102" customWidth="1"/>
    <col min="2" max="3" width="9.140625" style="102" customWidth="1"/>
    <col min="4" max="4" width="4.85546875" style="102" customWidth="1"/>
    <col min="5" max="6" width="9.140625" style="102" customWidth="1"/>
    <col min="7" max="7" width="7.140625" style="102" customWidth="1"/>
    <col min="8" max="8" width="16.85546875" style="102" customWidth="1"/>
    <col min="9" max="9" width="7.5703125" style="102" customWidth="1"/>
    <col min="10" max="10" width="6.5703125" style="102" customWidth="1"/>
    <col min="11" max="11" width="8.7109375" style="102" customWidth="1"/>
    <col min="12" max="12" width="11.5703125" style="102" customWidth="1"/>
    <col min="13" max="28" width="9.140625" style="102" customWidth="1"/>
    <col min="29" max="16384" width="9.140625" style="115"/>
  </cols>
  <sheetData>
    <row r="1" spans="1:32" s="104" customFormat="1" ht="12.7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3"/>
    </row>
    <row r="2" spans="1:32" s="104" customFormat="1" ht="12.75">
      <c r="A2" s="102"/>
      <c r="B2" s="102" t="s">
        <v>85</v>
      </c>
      <c r="C2" s="102" t="s">
        <v>86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</row>
    <row r="3" spans="1:32" s="104" customFormat="1" ht="12.75">
      <c r="A3" s="102"/>
      <c r="B3" s="102" t="s">
        <v>87</v>
      </c>
      <c r="C3" s="102">
        <v>25643</v>
      </c>
      <c r="D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32" s="104" customFormat="1" ht="12.75">
      <c r="A4" s="102"/>
      <c r="B4" s="102" t="s">
        <v>88</v>
      </c>
      <c r="C4" s="102">
        <v>24440</v>
      </c>
      <c r="D4" s="102"/>
      <c r="H4" s="102" t="s">
        <v>89</v>
      </c>
      <c r="I4" s="104">
        <v>209</v>
      </c>
      <c r="J4" s="104">
        <f t="shared" ref="J4:J9" si="0">K4+K10</f>
        <v>209</v>
      </c>
      <c r="K4" s="102">
        <v>27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32" s="104" customFormat="1" ht="12.75">
      <c r="A5" s="102"/>
      <c r="B5" s="102" t="s">
        <v>90</v>
      </c>
      <c r="C5" s="102">
        <v>24171</v>
      </c>
      <c r="D5" s="102"/>
      <c r="E5" s="102"/>
      <c r="F5" s="102" t="s">
        <v>91</v>
      </c>
      <c r="H5" s="102" t="s">
        <v>92</v>
      </c>
      <c r="I5" s="104">
        <v>5</v>
      </c>
      <c r="J5" s="104">
        <f t="shared" si="0"/>
        <v>5</v>
      </c>
      <c r="K5" s="102">
        <v>0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</row>
    <row r="6" spans="1:32" s="104" customFormat="1" ht="12.75">
      <c r="A6" s="102"/>
      <c r="B6" s="102" t="s">
        <v>93</v>
      </c>
      <c r="C6" s="102">
        <v>24605</v>
      </c>
      <c r="D6" s="102"/>
      <c r="E6" s="102" t="s">
        <v>94</v>
      </c>
      <c r="F6" s="102">
        <v>4618</v>
      </c>
      <c r="H6" s="104" t="s">
        <v>95</v>
      </c>
      <c r="I6" s="104">
        <v>0</v>
      </c>
      <c r="J6" s="104">
        <f t="shared" si="0"/>
        <v>0</v>
      </c>
      <c r="K6" s="104">
        <v>0</v>
      </c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</row>
    <row r="7" spans="1:32" s="104" customFormat="1" ht="12.75">
      <c r="A7" s="102"/>
      <c r="B7" s="102" t="s">
        <v>96</v>
      </c>
      <c r="C7" s="102">
        <v>26701</v>
      </c>
      <c r="D7" s="102"/>
      <c r="E7" s="102" t="s">
        <v>97</v>
      </c>
      <c r="F7" s="102">
        <v>4812</v>
      </c>
      <c r="H7" s="105" t="s">
        <v>98</v>
      </c>
      <c r="I7" s="104">
        <v>76</v>
      </c>
      <c r="J7" s="104">
        <f t="shared" si="0"/>
        <v>76</v>
      </c>
      <c r="K7" s="102">
        <v>8</v>
      </c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32" s="104" customFormat="1" ht="12.75">
      <c r="A8" s="102"/>
      <c r="B8" s="102" t="s">
        <v>99</v>
      </c>
      <c r="C8" s="102">
        <v>26136</v>
      </c>
      <c r="D8" s="102"/>
      <c r="E8" s="102" t="s">
        <v>100</v>
      </c>
      <c r="F8" s="102">
        <v>5353</v>
      </c>
      <c r="H8" s="104" t="s">
        <v>101</v>
      </c>
      <c r="I8" s="104">
        <v>65</v>
      </c>
      <c r="J8" s="104">
        <f t="shared" si="0"/>
        <v>65</v>
      </c>
      <c r="K8" s="102">
        <v>10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32" s="104" customFormat="1" ht="12.75">
      <c r="A9" s="102"/>
      <c r="B9" s="102" t="s">
        <v>102</v>
      </c>
      <c r="C9" s="102">
        <v>24862</v>
      </c>
      <c r="D9" s="102"/>
      <c r="E9" s="102" t="s">
        <v>103</v>
      </c>
      <c r="F9" s="102">
        <v>4202</v>
      </c>
      <c r="H9" s="104" t="s">
        <v>104</v>
      </c>
      <c r="I9" s="104">
        <v>6</v>
      </c>
      <c r="J9" s="104">
        <f t="shared" si="0"/>
        <v>6</v>
      </c>
      <c r="K9" s="102">
        <v>0</v>
      </c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</row>
    <row r="10" spans="1:32" s="104" customFormat="1" ht="12.75">
      <c r="A10" s="102"/>
      <c r="B10" s="102" t="s">
        <v>105</v>
      </c>
      <c r="C10" s="102">
        <v>23660</v>
      </c>
      <c r="D10" s="102"/>
      <c r="E10" s="102" t="s">
        <v>106</v>
      </c>
      <c r="F10" s="102">
        <v>5369</v>
      </c>
      <c r="K10" s="104">
        <v>182</v>
      </c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</row>
    <row r="11" spans="1:32" s="104" customFormat="1" ht="12.75">
      <c r="A11" s="102"/>
      <c r="B11" s="102" t="s">
        <v>107</v>
      </c>
      <c r="C11" s="102">
        <v>22865</v>
      </c>
      <c r="D11" s="102"/>
      <c r="E11" s="102" t="s">
        <v>87</v>
      </c>
      <c r="F11" s="102">
        <v>4985</v>
      </c>
      <c r="K11" s="104">
        <v>5</v>
      </c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</row>
    <row r="12" spans="1:32" s="104" customFormat="1" ht="12.75">
      <c r="A12" s="102"/>
      <c r="B12" s="102" t="s">
        <v>108</v>
      </c>
      <c r="C12" s="102">
        <v>21868</v>
      </c>
      <c r="D12" s="102"/>
      <c r="E12" s="102"/>
      <c r="F12" s="102"/>
      <c r="K12" s="104">
        <v>0</v>
      </c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</row>
    <row r="13" spans="1:32" s="104" customFormat="1" ht="12.75">
      <c r="A13" s="102"/>
      <c r="B13" s="102" t="s">
        <v>109</v>
      </c>
      <c r="C13" s="102">
        <v>21835</v>
      </c>
      <c r="D13" s="102"/>
      <c r="E13" s="102" t="s">
        <v>105</v>
      </c>
      <c r="F13" s="102">
        <v>3744</v>
      </c>
      <c r="K13" s="104">
        <v>68</v>
      </c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</row>
    <row r="14" spans="1:32" s="104" customFormat="1" ht="12.75">
      <c r="A14" s="102"/>
      <c r="B14" s="102" t="s">
        <v>110</v>
      </c>
      <c r="C14" s="102">
        <v>21768</v>
      </c>
      <c r="D14" s="102"/>
      <c r="E14" s="102" t="s">
        <v>107</v>
      </c>
      <c r="F14" s="102">
        <v>4443</v>
      </c>
      <c r="K14" s="104">
        <v>55</v>
      </c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</row>
    <row r="15" spans="1:32" s="104" customFormat="1" ht="12.75">
      <c r="A15" s="102"/>
      <c r="B15" s="102" t="s">
        <v>111</v>
      </c>
      <c r="C15" s="102">
        <v>21627</v>
      </c>
      <c r="D15" s="102"/>
      <c r="E15" s="102" t="s">
        <v>108</v>
      </c>
      <c r="F15" s="102">
        <v>3945</v>
      </c>
      <c r="J15" s="102"/>
      <c r="K15" s="104">
        <v>6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</row>
    <row r="16" spans="1:32" s="104" customFormat="1" ht="12.75">
      <c r="A16" s="102"/>
      <c r="B16" s="102"/>
      <c r="E16" s="102" t="s">
        <v>109</v>
      </c>
      <c r="F16" s="102">
        <v>3935</v>
      </c>
      <c r="H16" s="102"/>
      <c r="I16" s="102"/>
      <c r="J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F16" s="106"/>
    </row>
    <row r="17" spans="1:32" s="104" customFormat="1" ht="12.75">
      <c r="A17" s="102"/>
      <c r="B17" s="102"/>
      <c r="C17" s="102"/>
      <c r="D17" s="102"/>
      <c r="E17" s="102" t="s">
        <v>110</v>
      </c>
      <c r="F17" s="102">
        <v>4817</v>
      </c>
      <c r="H17" s="102"/>
      <c r="I17" s="102"/>
      <c r="J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F17" s="106"/>
    </row>
    <row r="18" spans="1:32" s="104" customFormat="1" ht="12.75">
      <c r="A18" s="102"/>
      <c r="B18" s="102"/>
      <c r="C18" s="102"/>
      <c r="D18" s="102"/>
      <c r="E18" s="102" t="s">
        <v>111</v>
      </c>
      <c r="F18" s="102">
        <v>3788</v>
      </c>
      <c r="H18" s="102"/>
      <c r="I18" s="107"/>
      <c r="J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F18" s="106"/>
    </row>
    <row r="19" spans="1:32" s="104" customFormat="1" ht="12.75">
      <c r="A19" s="102"/>
      <c r="B19" s="102"/>
      <c r="C19" s="102"/>
      <c r="D19" s="102"/>
      <c r="G19" s="102"/>
      <c r="H19" s="102"/>
      <c r="I19" s="102"/>
      <c r="J19" s="102"/>
      <c r="K19" s="108">
        <f>K22+K23+K24+K25+K26+K27+K28+K29+K30+K31+K32+K33+K34</f>
        <v>0.99999999999999989</v>
      </c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F19" s="106"/>
    </row>
    <row r="20" spans="1:32" s="104" customFormat="1" ht="12.75">
      <c r="A20" s="102"/>
      <c r="B20" s="102"/>
      <c r="C20" s="102"/>
      <c r="D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F20" s="106"/>
    </row>
    <row r="21" spans="1:32" s="104" customFormat="1" ht="12.75">
      <c r="A21" s="102"/>
      <c r="B21" s="102"/>
      <c r="C21" s="102"/>
      <c r="D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F21" s="106"/>
    </row>
    <row r="22" spans="1:32" s="104" customFormat="1" ht="12.75">
      <c r="A22" s="102"/>
      <c r="B22" s="102">
        <v>2076</v>
      </c>
      <c r="C22" s="102"/>
      <c r="D22" s="102"/>
      <c r="E22" s="102"/>
      <c r="F22" s="102"/>
      <c r="G22" s="102"/>
      <c r="H22" s="102"/>
      <c r="I22" s="102"/>
      <c r="J22" s="109" t="s">
        <v>112</v>
      </c>
      <c r="K22" s="106">
        <f t="shared" ref="K22:K34" si="1">B22/B$36</f>
        <v>0.45586297760210803</v>
      </c>
      <c r="L22" s="110">
        <f t="shared" ref="L22:L34" si="2">B22/B$36</f>
        <v>0.45586297760210803</v>
      </c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F22" s="106"/>
    </row>
    <row r="23" spans="1:32" s="104" customFormat="1" ht="12.75">
      <c r="A23" s="102"/>
      <c r="B23" s="102">
        <v>144</v>
      </c>
      <c r="C23" s="102"/>
      <c r="D23" s="102"/>
      <c r="E23" s="102"/>
      <c r="F23" s="102"/>
      <c r="G23" s="102"/>
      <c r="H23" s="102"/>
      <c r="I23" s="102"/>
      <c r="J23" s="109" t="s">
        <v>113</v>
      </c>
      <c r="K23" s="106">
        <f t="shared" si="1"/>
        <v>3.1620553359683792E-2</v>
      </c>
      <c r="L23" s="110">
        <f t="shared" si="2"/>
        <v>3.1620553359683792E-2</v>
      </c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F23" s="106"/>
    </row>
    <row r="24" spans="1:32" s="104" customFormat="1" ht="12.75">
      <c r="A24" s="102"/>
      <c r="B24" s="102">
        <v>77</v>
      </c>
      <c r="C24" s="102"/>
      <c r="D24" s="102"/>
      <c r="E24" s="102"/>
      <c r="F24" s="102"/>
      <c r="G24" s="102"/>
      <c r="H24" s="102"/>
      <c r="I24" s="102"/>
      <c r="J24" s="109" t="s">
        <v>114</v>
      </c>
      <c r="K24" s="106">
        <f t="shared" si="1"/>
        <v>1.6908212560386472E-2</v>
      </c>
      <c r="L24" s="110">
        <f t="shared" si="2"/>
        <v>1.6908212560386472E-2</v>
      </c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F24" s="106"/>
    </row>
    <row r="25" spans="1:32" s="104" customFormat="1" ht="12.75" customHeight="1">
      <c r="A25" s="102"/>
      <c r="B25" s="102">
        <v>76</v>
      </c>
      <c r="C25" s="102"/>
      <c r="D25" s="102"/>
      <c r="E25" s="102"/>
      <c r="F25" s="102"/>
      <c r="G25" s="102"/>
      <c r="H25" s="102"/>
      <c r="J25" s="111" t="s">
        <v>115</v>
      </c>
      <c r="K25" s="106">
        <f t="shared" si="1"/>
        <v>1.668862538427756E-2</v>
      </c>
      <c r="L25" s="110">
        <f t="shared" si="2"/>
        <v>1.668862538427756E-2</v>
      </c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F25" s="106"/>
    </row>
    <row r="26" spans="1:32" s="104" customFormat="1" ht="12.75" customHeight="1">
      <c r="A26" s="102"/>
      <c r="B26" s="102">
        <v>42</v>
      </c>
      <c r="C26" s="102"/>
      <c r="D26" s="102"/>
      <c r="E26" s="102"/>
      <c r="F26" s="102"/>
      <c r="G26" s="102"/>
      <c r="H26" s="102"/>
      <c r="I26" s="102"/>
      <c r="J26" s="109" t="s">
        <v>116</v>
      </c>
      <c r="K26" s="106">
        <f t="shared" si="1"/>
        <v>9.22266139657444E-3</v>
      </c>
      <c r="L26" s="110">
        <f t="shared" si="2"/>
        <v>9.22266139657444E-3</v>
      </c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F26" s="106"/>
    </row>
    <row r="27" spans="1:32" s="104" customFormat="1" ht="12.75">
      <c r="A27" s="102"/>
      <c r="B27" s="102">
        <v>39</v>
      </c>
      <c r="C27" s="102"/>
      <c r="D27" s="102"/>
      <c r="E27" s="102"/>
      <c r="F27" s="102"/>
      <c r="G27" s="102"/>
      <c r="H27" s="102"/>
      <c r="I27" s="102"/>
      <c r="J27" s="111" t="s">
        <v>117</v>
      </c>
      <c r="K27" s="106">
        <f t="shared" si="1"/>
        <v>8.563899868247694E-3</v>
      </c>
      <c r="L27" s="110">
        <f t="shared" si="2"/>
        <v>8.563899868247694E-3</v>
      </c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F27" s="106"/>
    </row>
    <row r="28" spans="1:32" s="104" customFormat="1" ht="12.75">
      <c r="A28" s="102"/>
      <c r="B28" s="102">
        <v>328</v>
      </c>
      <c r="C28" s="102"/>
      <c r="D28" s="102"/>
      <c r="E28" s="102"/>
      <c r="F28" s="102"/>
      <c r="G28" s="102"/>
      <c r="H28" s="102"/>
      <c r="I28" s="102"/>
      <c r="J28" s="111" t="s">
        <v>118</v>
      </c>
      <c r="K28" s="106">
        <f t="shared" si="1"/>
        <v>7.2024593763724193E-2</v>
      </c>
      <c r="L28" s="110">
        <f t="shared" si="2"/>
        <v>7.2024593763724193E-2</v>
      </c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F28" s="106"/>
    </row>
    <row r="29" spans="1:32" s="104" customFormat="1" ht="12.75">
      <c r="A29" s="102"/>
      <c r="B29" s="102">
        <v>72</v>
      </c>
      <c r="C29" s="102"/>
      <c r="D29" s="102"/>
      <c r="E29" s="102"/>
      <c r="F29" s="102"/>
      <c r="G29" s="102"/>
      <c r="H29" s="102"/>
      <c r="I29" s="102"/>
      <c r="J29" s="111" t="s">
        <v>119</v>
      </c>
      <c r="K29" s="106">
        <f t="shared" si="1"/>
        <v>1.5810276679841896E-2</v>
      </c>
      <c r="L29" s="110">
        <f t="shared" si="2"/>
        <v>1.5810276679841896E-2</v>
      </c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F29" s="106"/>
    </row>
    <row r="30" spans="1:32" s="104" customFormat="1" ht="12.75">
      <c r="A30" s="102"/>
      <c r="B30" s="102">
        <v>141</v>
      </c>
      <c r="C30" s="102"/>
      <c r="D30" s="102"/>
      <c r="E30" s="102"/>
      <c r="F30" s="102"/>
      <c r="G30" s="102"/>
      <c r="H30" s="102"/>
      <c r="I30" s="102"/>
      <c r="J30" s="111" t="s">
        <v>120</v>
      </c>
      <c r="K30" s="106">
        <f t="shared" si="1"/>
        <v>3.0961791831357048E-2</v>
      </c>
      <c r="L30" s="110">
        <f t="shared" si="2"/>
        <v>3.0961791831357048E-2</v>
      </c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</row>
    <row r="31" spans="1:32" s="104" customFormat="1" ht="12.75">
      <c r="A31" s="102"/>
      <c r="B31" s="102">
        <v>869</v>
      </c>
      <c r="C31" s="102"/>
      <c r="D31" s="102"/>
      <c r="E31" s="102"/>
      <c r="F31" s="102"/>
      <c r="G31" s="102"/>
      <c r="H31" s="102"/>
      <c r="I31" s="102"/>
      <c r="J31" s="111" t="s">
        <v>121</v>
      </c>
      <c r="K31" s="106">
        <f t="shared" si="1"/>
        <v>0.19082125603864733</v>
      </c>
      <c r="L31" s="110">
        <f t="shared" si="2"/>
        <v>0.19082125603864733</v>
      </c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</row>
    <row r="32" spans="1:32" s="104" customFormat="1" ht="12.75">
      <c r="A32" s="102"/>
      <c r="B32" s="102">
        <v>358</v>
      </c>
      <c r="C32" s="102"/>
      <c r="D32" s="102"/>
      <c r="E32" s="102"/>
      <c r="F32" s="102"/>
      <c r="G32" s="102"/>
      <c r="H32" s="102"/>
      <c r="I32" s="102"/>
      <c r="J32" s="111" t="s">
        <v>122</v>
      </c>
      <c r="K32" s="106">
        <f t="shared" si="1"/>
        <v>7.8612209046991649E-2</v>
      </c>
      <c r="L32" s="110">
        <f t="shared" si="2"/>
        <v>7.8612209046991649E-2</v>
      </c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1:28" s="104" customFormat="1" ht="12.75">
      <c r="A33" s="102"/>
      <c r="B33" s="102">
        <v>28</v>
      </c>
      <c r="C33" s="102"/>
      <c r="D33" s="102"/>
      <c r="E33" s="102"/>
      <c r="F33" s="102"/>
      <c r="G33" s="102"/>
      <c r="H33" s="102"/>
      <c r="I33" s="102"/>
      <c r="J33" s="111" t="s">
        <v>123</v>
      </c>
      <c r="K33" s="106">
        <f t="shared" si="1"/>
        <v>6.148440931049627E-3</v>
      </c>
      <c r="L33" s="110">
        <f t="shared" si="2"/>
        <v>6.148440931049627E-3</v>
      </c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28" s="104" customFormat="1" ht="12.75">
      <c r="A34" s="102"/>
      <c r="B34" s="102">
        <v>304</v>
      </c>
      <c r="C34" s="102"/>
      <c r="D34" s="102"/>
      <c r="E34" s="102"/>
      <c r="F34" s="102"/>
      <c r="G34" s="102"/>
      <c r="H34" s="102"/>
      <c r="I34" s="102"/>
      <c r="J34" s="111" t="s">
        <v>124</v>
      </c>
      <c r="K34" s="106">
        <f t="shared" si="1"/>
        <v>6.6754501537110239E-2</v>
      </c>
      <c r="L34" s="110">
        <f t="shared" si="2"/>
        <v>6.6754501537110239E-2</v>
      </c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</row>
    <row r="35" spans="1:28" s="104" customFormat="1" ht="12.75">
      <c r="A35" s="102"/>
      <c r="C35" s="102"/>
      <c r="D35" s="102"/>
      <c r="E35" s="102"/>
      <c r="F35" s="102"/>
      <c r="G35" s="102"/>
      <c r="H35" s="102"/>
      <c r="I35" s="102"/>
      <c r="J35" s="111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</row>
    <row r="36" spans="1:28" s="104" customFormat="1" ht="12.75">
      <c r="A36" s="102"/>
      <c r="B36" s="102">
        <v>4554</v>
      </c>
      <c r="C36" s="102"/>
      <c r="D36" s="102"/>
      <c r="E36" s="102"/>
      <c r="F36" s="102"/>
      <c r="G36" s="102"/>
      <c r="H36" s="102"/>
      <c r="I36" s="102"/>
      <c r="J36" s="111"/>
      <c r="K36" s="106">
        <v>1</v>
      </c>
      <c r="L36" s="110">
        <f>B36/B$36</f>
        <v>1</v>
      </c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</row>
    <row r="37" spans="1:28" s="104" customFormat="1" ht="12.75">
      <c r="A37" s="102"/>
      <c r="C37" s="102"/>
      <c r="D37" s="102"/>
      <c r="E37" s="102"/>
      <c r="F37" s="102"/>
      <c r="G37" s="102"/>
      <c r="H37" s="102"/>
      <c r="I37" s="102"/>
      <c r="J37" s="102"/>
      <c r="K37" s="112"/>
      <c r="L37" s="11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</row>
    <row r="38" spans="1:28" s="104" customFormat="1" ht="12.75">
      <c r="A38" s="102"/>
      <c r="B38" s="102">
        <f>SUM(B22:B34)</f>
        <v>4554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6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</row>
    <row r="39" spans="1:28" s="104" customFormat="1" ht="12.7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6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</row>
    <row r="40" spans="1:28" s="104" customFormat="1" ht="12.75" customHeight="1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6"/>
      <c r="N40" s="310" t="s">
        <v>125</v>
      </c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</row>
    <row r="41" spans="1:28" s="104" customFormat="1" ht="12.75" customHeight="1">
      <c r="M41" s="106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</row>
    <row r="42" spans="1:28" s="104" customFormat="1" ht="12.75">
      <c r="M42" s="106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</row>
    <row r="43" spans="1:28" s="104" customFormat="1" ht="12.75">
      <c r="M43" s="106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</row>
    <row r="44" spans="1:28" s="104" customFormat="1" ht="12.75">
      <c r="M44" s="106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</row>
    <row r="45" spans="1:28" s="104" customFormat="1" ht="12.75">
      <c r="M45" s="106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</row>
    <row r="46" spans="1:28" s="104" customFormat="1" ht="12.75">
      <c r="M46" s="106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</row>
    <row r="47" spans="1:28" s="104" customFormat="1" ht="12.75">
      <c r="M47" s="106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</row>
    <row r="48" spans="1:28" s="104" customFormat="1" ht="12.75">
      <c r="M48" s="106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</row>
    <row r="49" spans="1:28" s="104" customFormat="1" ht="12.75">
      <c r="M49" s="106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</row>
    <row r="50" spans="1:28" s="104" customFormat="1" ht="12.75">
      <c r="M50" s="106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</row>
    <row r="51" spans="1:28" s="104" customFormat="1" ht="12.75">
      <c r="M51" s="106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</row>
    <row r="52" spans="1:28" s="104" customFormat="1" ht="12.75">
      <c r="M52" s="106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</row>
    <row r="53" spans="1:28" s="104" customFormat="1" ht="12.75">
      <c r="M53" s="11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</row>
    <row r="54" spans="1:28" s="104" customFormat="1" ht="12.75"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</row>
    <row r="55" spans="1:28" s="104" customFormat="1" ht="12.75">
      <c r="M55" s="102"/>
      <c r="N55" s="102"/>
      <c r="O55" s="102"/>
      <c r="P55" s="110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</row>
    <row r="56" spans="1:28" s="104" customFormat="1" ht="12.75">
      <c r="M56" s="102"/>
      <c r="N56" s="102"/>
      <c r="O56" s="102"/>
      <c r="P56" s="113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</row>
    <row r="57" spans="1:28" s="104" customFormat="1" ht="12.7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10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</row>
    <row r="58" spans="1:28" s="104" customFormat="1" ht="12.7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10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</row>
    <row r="59" spans="1:28" s="104" customFormat="1" ht="12.7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13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</row>
    <row r="60" spans="1:28" s="104" customFormat="1" ht="12.7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14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</row>
    <row r="61" spans="1:28" s="104" customFormat="1" ht="12.7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10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</row>
    <row r="62" spans="1:28">
      <c r="P62" s="110"/>
    </row>
    <row r="63" spans="1:28">
      <c r="P63" s="110"/>
    </row>
    <row r="64" spans="1:28">
      <c r="P64" s="110"/>
    </row>
    <row r="65" spans="16:16">
      <c r="P65" s="110"/>
    </row>
    <row r="66" spans="16:16">
      <c r="P66" s="113"/>
    </row>
    <row r="67" spans="16:16">
      <c r="P67" s="110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zoomScale="75" workbookViewId="0"/>
  </sheetViews>
  <sheetFormatPr defaultRowHeight="12.75"/>
  <cols>
    <col min="1" max="1" width="2.85546875" style="116" customWidth="1"/>
    <col min="2" max="2" width="4.7109375" style="116" customWidth="1"/>
    <col min="3" max="3" width="25" style="116" customWidth="1"/>
    <col min="4" max="4" width="26.28515625" style="116" customWidth="1"/>
    <col min="5" max="5" width="13.28515625" style="371" customWidth="1"/>
    <col min="6" max="8" width="12.28515625" style="371" customWidth="1"/>
    <col min="9" max="9" width="13" style="371" customWidth="1"/>
    <col min="10" max="10" width="12.42578125" style="371" customWidth="1"/>
    <col min="11" max="11" width="12.5703125" style="436" customWidth="1"/>
    <col min="12" max="12" width="12.28515625" style="371" customWidth="1"/>
    <col min="13" max="13" width="12.140625" style="436" customWidth="1"/>
    <col min="14" max="15" width="12.28515625" style="371" customWidth="1"/>
    <col min="16" max="16" width="12.28515625" style="436" customWidth="1"/>
    <col min="17" max="17" width="12.85546875" style="371" customWidth="1"/>
    <col min="18" max="18" width="13.42578125" style="371" customWidth="1"/>
    <col min="19" max="19" width="15.85546875" style="371" customWidth="1"/>
    <col min="20" max="20" width="10.7109375" style="116" bestFit="1" customWidth="1"/>
    <col min="21" max="16384" width="9.140625" style="116"/>
  </cols>
  <sheetData>
    <row r="2" spans="2:20" ht="42" customHeight="1">
      <c r="B2" s="312"/>
      <c r="C2" s="313"/>
      <c r="D2" s="314"/>
      <c r="E2" s="315" t="s">
        <v>234</v>
      </c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2"/>
      <c r="Q2" s="312"/>
      <c r="R2" s="317"/>
      <c r="S2" s="318"/>
    </row>
    <row r="3" spans="2:20" ht="48.75" customHeight="1">
      <c r="B3" s="319" t="s">
        <v>235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2:20" ht="42" customHeight="1" thickBot="1">
      <c r="B4" s="320" t="s">
        <v>236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2:20" ht="40.5" customHeight="1" thickBot="1">
      <c r="B5" s="322" t="s">
        <v>1</v>
      </c>
      <c r="C5" s="323" t="s">
        <v>2</v>
      </c>
      <c r="D5" s="324" t="s">
        <v>3</v>
      </c>
      <c r="E5" s="325" t="s">
        <v>237</v>
      </c>
      <c r="F5" s="326" t="s">
        <v>238</v>
      </c>
      <c r="G5" s="327" t="s">
        <v>6</v>
      </c>
      <c r="H5" s="327" t="s">
        <v>7</v>
      </c>
      <c r="I5" s="327" t="s">
        <v>8</v>
      </c>
      <c r="J5" s="327" t="s">
        <v>9</v>
      </c>
      <c r="K5" s="327" t="s">
        <v>10</v>
      </c>
      <c r="L5" s="327" t="s">
        <v>11</v>
      </c>
      <c r="M5" s="327" t="s">
        <v>12</v>
      </c>
      <c r="N5" s="327" t="s">
        <v>13</v>
      </c>
      <c r="O5" s="327" t="s">
        <v>239</v>
      </c>
      <c r="P5" s="327" t="s">
        <v>240</v>
      </c>
      <c r="Q5" s="327" t="s">
        <v>16</v>
      </c>
      <c r="R5" s="327" t="s">
        <v>17</v>
      </c>
      <c r="S5" s="328" t="s">
        <v>18</v>
      </c>
    </row>
    <row r="6" spans="2:20" ht="24" customHeight="1" thickBot="1">
      <c r="B6" s="329"/>
      <c r="C6" s="330" t="s">
        <v>241</v>
      </c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</row>
    <row r="7" spans="2:20" ht="24" customHeight="1" thickBot="1">
      <c r="B7" s="331" t="s">
        <v>20</v>
      </c>
      <c r="C7" s="332" t="s">
        <v>242</v>
      </c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4"/>
    </row>
    <row r="8" spans="2:20" ht="24" customHeight="1" thickBot="1">
      <c r="B8" s="335"/>
      <c r="C8" s="336" t="s">
        <v>243</v>
      </c>
      <c r="D8" s="337"/>
      <c r="E8" s="338">
        <v>145</v>
      </c>
      <c r="F8" s="338">
        <v>147</v>
      </c>
      <c r="G8" s="339">
        <v>250</v>
      </c>
      <c r="H8" s="339">
        <v>308</v>
      </c>
      <c r="I8" s="339">
        <v>312</v>
      </c>
      <c r="J8" s="340">
        <v>32</v>
      </c>
      <c r="K8" s="339">
        <v>276</v>
      </c>
      <c r="L8" s="339">
        <v>121</v>
      </c>
      <c r="M8" s="339">
        <v>134</v>
      </c>
      <c r="N8" s="339">
        <v>191</v>
      </c>
      <c r="O8" s="339">
        <v>208</v>
      </c>
      <c r="P8" s="339">
        <v>230</v>
      </c>
      <c r="Q8" s="339">
        <v>227</v>
      </c>
      <c r="R8" s="341">
        <v>254</v>
      </c>
      <c r="S8" s="342">
        <f>SUM(E8:R8)</f>
        <v>2835</v>
      </c>
    </row>
    <row r="9" spans="2:20" ht="24" customHeight="1" thickBot="1">
      <c r="B9" s="335"/>
      <c r="C9" s="343" t="s">
        <v>244</v>
      </c>
      <c r="D9" s="344"/>
      <c r="E9" s="345">
        <v>410</v>
      </c>
      <c r="F9" s="345">
        <v>313</v>
      </c>
      <c r="G9" s="345">
        <v>473</v>
      </c>
      <c r="H9" s="345">
        <v>693</v>
      </c>
      <c r="I9" s="345">
        <v>654</v>
      </c>
      <c r="J9" s="340">
        <v>100</v>
      </c>
      <c r="K9" s="345">
        <v>498</v>
      </c>
      <c r="L9" s="345">
        <v>206</v>
      </c>
      <c r="M9" s="345">
        <v>308</v>
      </c>
      <c r="N9" s="345">
        <v>310</v>
      </c>
      <c r="O9" s="345">
        <v>629</v>
      </c>
      <c r="P9" s="345">
        <v>545</v>
      </c>
      <c r="Q9" s="345">
        <v>531</v>
      </c>
      <c r="R9" s="346">
        <v>530</v>
      </c>
      <c r="S9" s="342">
        <f>SUM(E9:R9)</f>
        <v>6200</v>
      </c>
      <c r="T9" s="347"/>
    </row>
    <row r="10" spans="2:20" ht="24" customHeight="1" thickBot="1">
      <c r="B10" s="335"/>
      <c r="C10" s="348" t="s">
        <v>245</v>
      </c>
      <c r="D10" s="336"/>
      <c r="E10" s="349">
        <v>318</v>
      </c>
      <c r="F10" s="349">
        <v>235</v>
      </c>
      <c r="G10" s="349">
        <v>362</v>
      </c>
      <c r="H10" s="349">
        <v>567</v>
      </c>
      <c r="I10" s="349">
        <v>535</v>
      </c>
      <c r="J10" s="340">
        <v>97</v>
      </c>
      <c r="K10" s="349">
        <v>399</v>
      </c>
      <c r="L10" s="349">
        <v>167</v>
      </c>
      <c r="M10" s="349">
        <v>249</v>
      </c>
      <c r="N10" s="349">
        <v>229</v>
      </c>
      <c r="O10" s="349">
        <v>597</v>
      </c>
      <c r="P10" s="349">
        <v>379</v>
      </c>
      <c r="Q10" s="345">
        <v>453</v>
      </c>
      <c r="R10" s="350">
        <v>444</v>
      </c>
      <c r="S10" s="342">
        <f>SUM(E10:R10)</f>
        <v>5031</v>
      </c>
      <c r="T10" s="347"/>
    </row>
    <row r="11" spans="2:20" ht="24" customHeight="1" thickBot="1">
      <c r="B11" s="335"/>
      <c r="C11" s="348" t="s">
        <v>246</v>
      </c>
      <c r="D11" s="336"/>
      <c r="E11" s="351">
        <v>218</v>
      </c>
      <c r="F11" s="351">
        <v>176</v>
      </c>
      <c r="G11" s="351">
        <v>274</v>
      </c>
      <c r="H11" s="351">
        <v>418</v>
      </c>
      <c r="I11" s="351">
        <v>356</v>
      </c>
      <c r="J11" s="352">
        <v>72</v>
      </c>
      <c r="K11" s="351">
        <v>284</v>
      </c>
      <c r="L11" s="351">
        <v>120</v>
      </c>
      <c r="M11" s="351">
        <v>168</v>
      </c>
      <c r="N11" s="351">
        <v>154</v>
      </c>
      <c r="O11" s="351">
        <v>355</v>
      </c>
      <c r="P11" s="351">
        <v>276</v>
      </c>
      <c r="Q11" s="349">
        <v>311</v>
      </c>
      <c r="R11" s="353">
        <v>310</v>
      </c>
      <c r="S11" s="342">
        <f>SUM(E11:R11)</f>
        <v>3492</v>
      </c>
      <c r="T11" s="347"/>
    </row>
    <row r="12" spans="2:20" ht="24" customHeight="1" thickBot="1">
      <c r="B12" s="354"/>
      <c r="C12" s="355" t="s">
        <v>247</v>
      </c>
      <c r="D12" s="356"/>
      <c r="E12" s="357">
        <v>268</v>
      </c>
      <c r="F12" s="357">
        <v>231</v>
      </c>
      <c r="G12" s="352">
        <v>293</v>
      </c>
      <c r="H12" s="352">
        <v>439</v>
      </c>
      <c r="I12" s="352">
        <v>420</v>
      </c>
      <c r="J12" s="358">
        <v>91</v>
      </c>
      <c r="K12" s="352">
        <v>324</v>
      </c>
      <c r="L12" s="352">
        <v>143</v>
      </c>
      <c r="M12" s="359">
        <v>215</v>
      </c>
      <c r="N12" s="359">
        <v>164</v>
      </c>
      <c r="O12" s="359">
        <v>418</v>
      </c>
      <c r="P12" s="359">
        <v>336</v>
      </c>
      <c r="Q12" s="351">
        <v>347</v>
      </c>
      <c r="R12" s="359">
        <v>380</v>
      </c>
      <c r="S12" s="342">
        <f>SUM(E12:R12)</f>
        <v>4069</v>
      </c>
      <c r="T12" s="347"/>
    </row>
    <row r="13" spans="2:20" ht="24" customHeight="1" thickBot="1">
      <c r="B13" s="360" t="s">
        <v>248</v>
      </c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1"/>
      <c r="T13" s="347"/>
    </row>
    <row r="14" spans="2:20" ht="24" customHeight="1" thickBot="1">
      <c r="B14" s="362">
        <v>2</v>
      </c>
      <c r="C14" s="363" t="s">
        <v>249</v>
      </c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4"/>
      <c r="T14" s="347"/>
    </row>
    <row r="15" spans="2:20" ht="24" customHeight="1" thickBot="1">
      <c r="B15" s="364"/>
      <c r="C15" s="365" t="s">
        <v>250</v>
      </c>
      <c r="D15" s="336"/>
      <c r="E15" s="349">
        <v>323</v>
      </c>
      <c r="F15" s="349">
        <v>138</v>
      </c>
      <c r="G15" s="340">
        <v>128</v>
      </c>
      <c r="H15" s="340">
        <v>207</v>
      </c>
      <c r="I15" s="340">
        <v>222</v>
      </c>
      <c r="J15" s="351">
        <v>36</v>
      </c>
      <c r="K15" s="340">
        <v>149</v>
      </c>
      <c r="L15" s="340">
        <v>56</v>
      </c>
      <c r="M15" s="366">
        <v>112</v>
      </c>
      <c r="N15" s="366">
        <v>87</v>
      </c>
      <c r="O15" s="366">
        <v>454</v>
      </c>
      <c r="P15" s="366">
        <v>186</v>
      </c>
      <c r="Q15" s="366">
        <v>164</v>
      </c>
      <c r="R15" s="366">
        <v>141</v>
      </c>
      <c r="S15" s="342">
        <f>SUM(E15:R15)</f>
        <v>2403</v>
      </c>
      <c r="T15" s="347"/>
    </row>
    <row r="16" spans="2:20" ht="24" customHeight="1" thickBot="1">
      <c r="B16" s="364" t="s">
        <v>22</v>
      </c>
      <c r="C16" s="365" t="s">
        <v>251</v>
      </c>
      <c r="D16" s="336"/>
      <c r="E16" s="349">
        <v>290</v>
      </c>
      <c r="F16" s="349">
        <v>218</v>
      </c>
      <c r="G16" s="340">
        <v>317</v>
      </c>
      <c r="H16" s="340">
        <v>580</v>
      </c>
      <c r="I16" s="340">
        <v>498</v>
      </c>
      <c r="J16" s="340">
        <v>68</v>
      </c>
      <c r="K16" s="340">
        <v>306</v>
      </c>
      <c r="L16" s="340">
        <v>135</v>
      </c>
      <c r="M16" s="366">
        <v>200</v>
      </c>
      <c r="N16" s="366">
        <v>225</v>
      </c>
      <c r="O16" s="366">
        <v>535</v>
      </c>
      <c r="P16" s="366">
        <v>318</v>
      </c>
      <c r="Q16" s="366">
        <v>466</v>
      </c>
      <c r="R16" s="366">
        <v>455</v>
      </c>
      <c r="S16" s="342">
        <f>SUM(E16:R16)</f>
        <v>4611</v>
      </c>
      <c r="T16" s="347"/>
    </row>
    <row r="17" spans="2:20" s="371" customFormat="1" ht="24" customHeight="1" thickBot="1">
      <c r="B17" s="367" t="s">
        <v>22</v>
      </c>
      <c r="C17" s="368" t="s">
        <v>252</v>
      </c>
      <c r="D17" s="369"/>
      <c r="E17" s="349">
        <v>153</v>
      </c>
      <c r="F17" s="349">
        <v>118</v>
      </c>
      <c r="G17" s="340">
        <v>224</v>
      </c>
      <c r="H17" s="340">
        <v>176</v>
      </c>
      <c r="I17" s="340">
        <v>214</v>
      </c>
      <c r="J17" s="351">
        <v>34</v>
      </c>
      <c r="K17" s="340">
        <v>163</v>
      </c>
      <c r="L17" s="340">
        <v>80</v>
      </c>
      <c r="M17" s="366">
        <v>107</v>
      </c>
      <c r="N17" s="366">
        <v>96</v>
      </c>
      <c r="O17" s="366">
        <v>266</v>
      </c>
      <c r="P17" s="366">
        <v>155</v>
      </c>
      <c r="Q17" s="366">
        <v>168</v>
      </c>
      <c r="R17" s="366">
        <v>175</v>
      </c>
      <c r="S17" s="342">
        <f>SUM(E17:R17)</f>
        <v>2129</v>
      </c>
      <c r="T17" s="370"/>
    </row>
    <row r="18" spans="2:20" s="371" customFormat="1" ht="24" customHeight="1" thickBot="1">
      <c r="B18" s="367"/>
      <c r="C18" s="372" t="s">
        <v>253</v>
      </c>
      <c r="D18" s="373"/>
      <c r="E18" s="357">
        <v>286</v>
      </c>
      <c r="F18" s="357">
        <v>250</v>
      </c>
      <c r="G18" s="352">
        <v>502</v>
      </c>
      <c r="H18" s="352">
        <v>744</v>
      </c>
      <c r="I18" s="352">
        <v>618</v>
      </c>
      <c r="J18" s="340">
        <v>118</v>
      </c>
      <c r="K18" s="352">
        <v>583</v>
      </c>
      <c r="L18" s="352">
        <v>258</v>
      </c>
      <c r="M18" s="359">
        <v>334</v>
      </c>
      <c r="N18" s="359">
        <v>352</v>
      </c>
      <c r="O18" s="359">
        <v>469</v>
      </c>
      <c r="P18" s="359">
        <v>516</v>
      </c>
      <c r="Q18" s="359">
        <v>504</v>
      </c>
      <c r="R18" s="366">
        <v>535</v>
      </c>
      <c r="S18" s="342">
        <f>SUM(E18:R18)</f>
        <v>6069</v>
      </c>
      <c r="T18" s="370"/>
    </row>
    <row r="19" spans="2:20" s="371" customFormat="1" ht="24" customHeight="1" thickBot="1">
      <c r="B19" s="374"/>
      <c r="C19" s="375" t="s">
        <v>254</v>
      </c>
      <c r="D19" s="376"/>
      <c r="E19" s="377">
        <v>307</v>
      </c>
      <c r="F19" s="377">
        <v>378</v>
      </c>
      <c r="G19" s="358">
        <v>481</v>
      </c>
      <c r="H19" s="358">
        <v>718</v>
      </c>
      <c r="I19" s="358">
        <v>725</v>
      </c>
      <c r="J19" s="351">
        <v>136</v>
      </c>
      <c r="K19" s="358">
        <v>580</v>
      </c>
      <c r="L19" s="358">
        <v>228</v>
      </c>
      <c r="M19" s="378">
        <v>321</v>
      </c>
      <c r="N19" s="378">
        <v>288</v>
      </c>
      <c r="O19" s="378">
        <v>483</v>
      </c>
      <c r="P19" s="378">
        <v>591</v>
      </c>
      <c r="Q19" s="378">
        <v>567</v>
      </c>
      <c r="R19" s="378">
        <v>612</v>
      </c>
      <c r="S19" s="342">
        <f>SUM(E19:R19)</f>
        <v>6415</v>
      </c>
      <c r="T19" s="370"/>
    </row>
    <row r="20" spans="2:20" ht="24" customHeight="1" thickBot="1">
      <c r="B20" s="379" t="s">
        <v>255</v>
      </c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</row>
    <row r="21" spans="2:20" ht="24" customHeight="1" thickBot="1">
      <c r="B21" s="331">
        <v>3</v>
      </c>
      <c r="C21" s="381" t="s">
        <v>256</v>
      </c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3"/>
    </row>
    <row r="22" spans="2:20" ht="24" customHeight="1" thickBot="1">
      <c r="B22" s="384"/>
      <c r="C22" s="348" t="s">
        <v>257</v>
      </c>
      <c r="D22" s="336"/>
      <c r="E22" s="351">
        <v>223</v>
      </c>
      <c r="F22" s="351">
        <v>187</v>
      </c>
      <c r="G22" s="351">
        <v>286</v>
      </c>
      <c r="H22" s="351">
        <v>373</v>
      </c>
      <c r="I22" s="351">
        <v>451</v>
      </c>
      <c r="J22" s="351">
        <v>58</v>
      </c>
      <c r="K22" s="351">
        <v>302</v>
      </c>
      <c r="L22" s="351">
        <v>123</v>
      </c>
      <c r="M22" s="351">
        <v>165</v>
      </c>
      <c r="N22" s="351">
        <v>171</v>
      </c>
      <c r="O22" s="351">
        <v>450</v>
      </c>
      <c r="P22" s="351">
        <v>267</v>
      </c>
      <c r="Q22" s="351">
        <v>410</v>
      </c>
      <c r="R22" s="353">
        <v>356</v>
      </c>
      <c r="S22" s="385">
        <f t="shared" ref="S22:S28" si="0">SUM(E22:R22)</f>
        <v>3822</v>
      </c>
    </row>
    <row r="23" spans="2:20" ht="24" customHeight="1" thickBot="1">
      <c r="B23" s="386"/>
      <c r="C23" s="348" t="s">
        <v>258</v>
      </c>
      <c r="D23" s="336"/>
      <c r="E23" s="349">
        <v>294</v>
      </c>
      <c r="F23" s="349">
        <v>249</v>
      </c>
      <c r="G23" s="340">
        <v>415</v>
      </c>
      <c r="H23" s="340">
        <v>581</v>
      </c>
      <c r="I23" s="340">
        <v>559</v>
      </c>
      <c r="J23" s="340">
        <v>94</v>
      </c>
      <c r="K23" s="340">
        <v>491</v>
      </c>
      <c r="L23" s="340">
        <v>195</v>
      </c>
      <c r="M23" s="366">
        <v>230</v>
      </c>
      <c r="N23" s="366">
        <v>315</v>
      </c>
      <c r="O23" s="366">
        <v>454</v>
      </c>
      <c r="P23" s="366">
        <v>393</v>
      </c>
      <c r="Q23" s="366">
        <v>463</v>
      </c>
      <c r="R23" s="366">
        <v>509</v>
      </c>
      <c r="S23" s="385">
        <f t="shared" si="0"/>
        <v>5242</v>
      </c>
    </row>
    <row r="24" spans="2:20" ht="24" customHeight="1" thickBot="1">
      <c r="B24" s="386"/>
      <c r="C24" s="348" t="s">
        <v>259</v>
      </c>
      <c r="D24" s="336"/>
      <c r="E24" s="351">
        <v>221</v>
      </c>
      <c r="F24" s="351">
        <v>177</v>
      </c>
      <c r="G24" s="351">
        <v>281</v>
      </c>
      <c r="H24" s="351">
        <v>455</v>
      </c>
      <c r="I24" s="351">
        <v>337</v>
      </c>
      <c r="J24" s="351">
        <v>65</v>
      </c>
      <c r="K24" s="351">
        <v>267</v>
      </c>
      <c r="L24" s="351">
        <v>133</v>
      </c>
      <c r="M24" s="351">
        <v>164</v>
      </c>
      <c r="N24" s="351">
        <v>161</v>
      </c>
      <c r="O24" s="351">
        <v>335</v>
      </c>
      <c r="P24" s="351">
        <v>261</v>
      </c>
      <c r="Q24" s="351">
        <v>320</v>
      </c>
      <c r="R24" s="353">
        <v>281</v>
      </c>
      <c r="S24" s="385">
        <f t="shared" si="0"/>
        <v>3458</v>
      </c>
    </row>
    <row r="25" spans="2:20" s="371" customFormat="1" ht="24" customHeight="1" thickBot="1">
      <c r="B25" s="387"/>
      <c r="C25" s="388" t="s">
        <v>260</v>
      </c>
      <c r="D25" s="389"/>
      <c r="E25" s="349">
        <v>207</v>
      </c>
      <c r="F25" s="349">
        <v>178</v>
      </c>
      <c r="G25" s="340">
        <v>263</v>
      </c>
      <c r="H25" s="340">
        <v>449</v>
      </c>
      <c r="I25" s="340">
        <v>344</v>
      </c>
      <c r="J25" s="340">
        <v>68</v>
      </c>
      <c r="K25" s="340">
        <v>291</v>
      </c>
      <c r="L25" s="340">
        <v>132</v>
      </c>
      <c r="M25" s="366">
        <v>139</v>
      </c>
      <c r="N25" s="366">
        <v>191</v>
      </c>
      <c r="O25" s="366">
        <v>366</v>
      </c>
      <c r="P25" s="366">
        <v>290</v>
      </c>
      <c r="Q25" s="366">
        <v>288</v>
      </c>
      <c r="R25" s="366">
        <v>303</v>
      </c>
      <c r="S25" s="385">
        <f t="shared" si="0"/>
        <v>3509</v>
      </c>
    </row>
    <row r="26" spans="2:20" ht="24" customHeight="1" thickBot="1">
      <c r="B26" s="386"/>
      <c r="C26" s="348" t="s">
        <v>261</v>
      </c>
      <c r="D26" s="336"/>
      <c r="E26" s="351">
        <v>162</v>
      </c>
      <c r="F26" s="351">
        <v>121</v>
      </c>
      <c r="G26" s="351">
        <v>135</v>
      </c>
      <c r="H26" s="351">
        <v>220</v>
      </c>
      <c r="I26" s="351">
        <v>174</v>
      </c>
      <c r="J26" s="351">
        <v>50</v>
      </c>
      <c r="K26" s="351">
        <v>144</v>
      </c>
      <c r="L26" s="351">
        <v>74</v>
      </c>
      <c r="M26" s="351">
        <v>100</v>
      </c>
      <c r="N26" s="351">
        <v>60</v>
      </c>
      <c r="O26" s="351">
        <v>220</v>
      </c>
      <c r="P26" s="351">
        <v>187</v>
      </c>
      <c r="Q26" s="351">
        <v>158</v>
      </c>
      <c r="R26" s="353">
        <v>174</v>
      </c>
      <c r="S26" s="385">
        <f t="shared" si="0"/>
        <v>1979</v>
      </c>
    </row>
    <row r="27" spans="2:20" s="371" customFormat="1" ht="24" customHeight="1" thickBot="1">
      <c r="B27" s="387"/>
      <c r="C27" s="388" t="s">
        <v>262</v>
      </c>
      <c r="D27" s="389"/>
      <c r="E27" s="349">
        <v>81</v>
      </c>
      <c r="F27" s="349">
        <v>58</v>
      </c>
      <c r="G27" s="340">
        <v>51</v>
      </c>
      <c r="H27" s="340">
        <v>85</v>
      </c>
      <c r="I27" s="340">
        <v>73</v>
      </c>
      <c r="J27" s="340">
        <v>18</v>
      </c>
      <c r="K27" s="340">
        <v>60</v>
      </c>
      <c r="L27" s="340">
        <v>25</v>
      </c>
      <c r="M27" s="366">
        <v>89</v>
      </c>
      <c r="N27" s="366">
        <v>48</v>
      </c>
      <c r="O27" s="366">
        <v>109</v>
      </c>
      <c r="P27" s="366">
        <v>62</v>
      </c>
      <c r="Q27" s="366">
        <v>60</v>
      </c>
      <c r="R27" s="366">
        <v>77</v>
      </c>
      <c r="S27" s="385">
        <f t="shared" si="0"/>
        <v>896</v>
      </c>
    </row>
    <row r="28" spans="2:20" ht="24" customHeight="1" thickBot="1">
      <c r="B28" s="390"/>
      <c r="C28" s="391" t="s">
        <v>263</v>
      </c>
      <c r="D28" s="392"/>
      <c r="E28" s="393">
        <v>171</v>
      </c>
      <c r="F28" s="393">
        <v>132</v>
      </c>
      <c r="G28" s="393">
        <v>221</v>
      </c>
      <c r="H28" s="393">
        <v>262</v>
      </c>
      <c r="I28" s="393">
        <v>339</v>
      </c>
      <c r="J28" s="393">
        <v>39</v>
      </c>
      <c r="K28" s="393">
        <v>226</v>
      </c>
      <c r="L28" s="393">
        <v>75</v>
      </c>
      <c r="M28" s="393">
        <v>187</v>
      </c>
      <c r="N28" s="393">
        <v>102</v>
      </c>
      <c r="O28" s="393">
        <v>273</v>
      </c>
      <c r="P28" s="393">
        <v>306</v>
      </c>
      <c r="Q28" s="393">
        <v>170</v>
      </c>
      <c r="R28" s="394">
        <v>218</v>
      </c>
      <c r="S28" s="385">
        <f t="shared" si="0"/>
        <v>2721</v>
      </c>
    </row>
    <row r="29" spans="2:20" s="371" customFormat="1" ht="24" customHeight="1" thickBot="1">
      <c r="B29" s="360" t="s">
        <v>264</v>
      </c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1"/>
    </row>
    <row r="30" spans="2:20" s="371" customFormat="1" ht="24" customHeight="1" thickBot="1">
      <c r="B30" s="395" t="s">
        <v>31</v>
      </c>
      <c r="C30" s="396" t="s">
        <v>265</v>
      </c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8"/>
    </row>
    <row r="31" spans="2:20" ht="24" customHeight="1" thickBot="1">
      <c r="B31" s="386"/>
      <c r="C31" s="348" t="s">
        <v>266</v>
      </c>
      <c r="D31" s="336"/>
      <c r="E31" s="399">
        <v>340</v>
      </c>
      <c r="F31" s="399">
        <v>214</v>
      </c>
      <c r="G31" s="399">
        <v>225</v>
      </c>
      <c r="H31" s="399">
        <v>318</v>
      </c>
      <c r="I31" s="399">
        <v>324</v>
      </c>
      <c r="J31" s="399">
        <v>82</v>
      </c>
      <c r="K31" s="399">
        <v>313</v>
      </c>
      <c r="L31" s="399">
        <v>105</v>
      </c>
      <c r="M31" s="399">
        <v>159</v>
      </c>
      <c r="N31" s="399">
        <v>173</v>
      </c>
      <c r="O31" s="399">
        <v>364</v>
      </c>
      <c r="P31" s="399">
        <v>271</v>
      </c>
      <c r="Q31" s="399">
        <v>305</v>
      </c>
      <c r="R31" s="400">
        <v>378</v>
      </c>
      <c r="S31" s="385">
        <f t="shared" ref="S31:S36" si="1">SUM(E31:R31)</f>
        <v>3571</v>
      </c>
    </row>
    <row r="32" spans="2:20" s="371" customFormat="1" ht="24" customHeight="1" thickBot="1">
      <c r="B32" s="387"/>
      <c r="C32" s="388" t="s">
        <v>267</v>
      </c>
      <c r="D32" s="389"/>
      <c r="E32" s="399">
        <v>344</v>
      </c>
      <c r="F32" s="350">
        <v>211</v>
      </c>
      <c r="G32" s="366">
        <v>273</v>
      </c>
      <c r="H32" s="366">
        <v>356</v>
      </c>
      <c r="I32" s="366">
        <v>329</v>
      </c>
      <c r="J32" s="366">
        <v>83</v>
      </c>
      <c r="K32" s="366">
        <v>341</v>
      </c>
      <c r="L32" s="366">
        <v>147</v>
      </c>
      <c r="M32" s="366">
        <v>223</v>
      </c>
      <c r="N32" s="366">
        <v>167</v>
      </c>
      <c r="O32" s="366">
        <v>440</v>
      </c>
      <c r="P32" s="366">
        <v>329</v>
      </c>
      <c r="Q32" s="366">
        <v>368</v>
      </c>
      <c r="R32" s="366">
        <v>301</v>
      </c>
      <c r="S32" s="385">
        <f t="shared" si="1"/>
        <v>3912</v>
      </c>
    </row>
    <row r="33" spans="1:19" ht="24" customHeight="1" thickBot="1">
      <c r="B33" s="386"/>
      <c r="C33" s="355" t="s">
        <v>268</v>
      </c>
      <c r="D33" s="356"/>
      <c r="E33" s="338">
        <v>227</v>
      </c>
      <c r="F33" s="357">
        <v>167</v>
      </c>
      <c r="G33" s="401">
        <v>209</v>
      </c>
      <c r="H33" s="401">
        <v>297</v>
      </c>
      <c r="I33" s="401">
        <v>261</v>
      </c>
      <c r="J33" s="401">
        <v>57</v>
      </c>
      <c r="K33" s="401">
        <v>280</v>
      </c>
      <c r="L33" s="401">
        <v>129</v>
      </c>
      <c r="M33" s="401">
        <v>179</v>
      </c>
      <c r="N33" s="401">
        <v>139</v>
      </c>
      <c r="O33" s="357">
        <v>361</v>
      </c>
      <c r="P33" s="401">
        <v>269</v>
      </c>
      <c r="Q33" s="401">
        <v>284</v>
      </c>
      <c r="R33" s="402">
        <v>239</v>
      </c>
      <c r="S33" s="385">
        <f t="shared" si="1"/>
        <v>3098</v>
      </c>
    </row>
    <row r="34" spans="1:19" ht="24" customHeight="1" thickBot="1">
      <c r="B34" s="386"/>
      <c r="C34" s="388" t="s">
        <v>269</v>
      </c>
      <c r="D34" s="389"/>
      <c r="E34" s="357">
        <v>224</v>
      </c>
      <c r="F34" s="338">
        <v>188</v>
      </c>
      <c r="G34" s="403">
        <v>294</v>
      </c>
      <c r="H34" s="403">
        <v>407</v>
      </c>
      <c r="I34" s="403">
        <v>354</v>
      </c>
      <c r="J34" s="403">
        <v>60</v>
      </c>
      <c r="K34" s="403">
        <v>330</v>
      </c>
      <c r="L34" s="403">
        <v>134</v>
      </c>
      <c r="M34" s="403">
        <v>171</v>
      </c>
      <c r="N34" s="403">
        <v>135</v>
      </c>
      <c r="O34" s="338">
        <v>423</v>
      </c>
      <c r="P34" s="403">
        <v>315</v>
      </c>
      <c r="Q34" s="403">
        <v>353</v>
      </c>
      <c r="R34" s="404">
        <v>299</v>
      </c>
      <c r="S34" s="385">
        <f t="shared" si="1"/>
        <v>3687</v>
      </c>
    </row>
    <row r="35" spans="1:19" ht="24" customHeight="1" thickBot="1">
      <c r="B35" s="386"/>
      <c r="C35" s="405" t="s">
        <v>270</v>
      </c>
      <c r="D35" s="406"/>
      <c r="E35" s="338">
        <v>123</v>
      </c>
      <c r="F35" s="407">
        <v>137</v>
      </c>
      <c r="G35" s="408">
        <v>317</v>
      </c>
      <c r="H35" s="408">
        <v>429</v>
      </c>
      <c r="I35" s="408">
        <v>486</v>
      </c>
      <c r="J35" s="408">
        <v>52</v>
      </c>
      <c r="K35" s="408">
        <v>255</v>
      </c>
      <c r="L35" s="408">
        <v>115</v>
      </c>
      <c r="M35" s="408">
        <v>164</v>
      </c>
      <c r="N35" s="408">
        <v>156</v>
      </c>
      <c r="O35" s="407">
        <v>401</v>
      </c>
      <c r="P35" s="408">
        <v>278</v>
      </c>
      <c r="Q35" s="408">
        <v>292</v>
      </c>
      <c r="R35" s="409">
        <v>350</v>
      </c>
      <c r="S35" s="385">
        <f t="shared" si="1"/>
        <v>3555</v>
      </c>
    </row>
    <row r="36" spans="1:19" ht="24" customHeight="1" thickBot="1">
      <c r="B36" s="410"/>
      <c r="C36" s="411" t="s">
        <v>271</v>
      </c>
      <c r="D36" s="412"/>
      <c r="E36" s="413">
        <v>101</v>
      </c>
      <c r="F36" s="413">
        <v>185</v>
      </c>
      <c r="G36" s="414">
        <v>334</v>
      </c>
      <c r="H36" s="414">
        <v>618</v>
      </c>
      <c r="I36" s="414">
        <v>523</v>
      </c>
      <c r="J36" s="414">
        <v>58</v>
      </c>
      <c r="K36" s="414">
        <v>262</v>
      </c>
      <c r="L36" s="414">
        <v>127</v>
      </c>
      <c r="M36" s="414">
        <v>178</v>
      </c>
      <c r="N36" s="414">
        <v>278</v>
      </c>
      <c r="O36" s="413">
        <v>218</v>
      </c>
      <c r="P36" s="414">
        <v>304</v>
      </c>
      <c r="Q36" s="414">
        <v>267</v>
      </c>
      <c r="R36" s="415">
        <v>351</v>
      </c>
      <c r="S36" s="385">
        <f t="shared" si="1"/>
        <v>3804</v>
      </c>
    </row>
    <row r="37" spans="1:19" ht="24" customHeight="1" thickBot="1">
      <c r="B37" s="416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</row>
    <row r="38" spans="1:19" ht="39" customHeight="1" thickBot="1">
      <c r="B38" s="418" t="s">
        <v>42</v>
      </c>
      <c r="C38" s="419" t="s">
        <v>272</v>
      </c>
      <c r="D38" s="420"/>
      <c r="E38" s="421">
        <v>1359</v>
      </c>
      <c r="F38" s="421">
        <v>1102</v>
      </c>
      <c r="G38" s="421">
        <v>1652</v>
      </c>
      <c r="H38" s="421">
        <v>2425</v>
      </c>
      <c r="I38" s="421">
        <v>2277</v>
      </c>
      <c r="J38" s="421">
        <v>392</v>
      </c>
      <c r="K38" s="421">
        <v>1781</v>
      </c>
      <c r="L38" s="421">
        <v>757</v>
      </c>
      <c r="M38" s="421">
        <v>1074</v>
      </c>
      <c r="N38" s="421">
        <v>1048</v>
      </c>
      <c r="O38" s="421">
        <v>2207</v>
      </c>
      <c r="P38" s="421">
        <v>1766</v>
      </c>
      <c r="Q38" s="421">
        <v>1869</v>
      </c>
      <c r="R38" s="422">
        <v>1918</v>
      </c>
      <c r="S38" s="423">
        <f>SUM(E38:R38)</f>
        <v>21627</v>
      </c>
    </row>
    <row r="39" spans="1:19" ht="15" customHeight="1">
      <c r="B39" s="424"/>
      <c r="C39" s="425"/>
      <c r="D39" s="425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</row>
    <row r="40" spans="1:19" ht="14.25" customHeight="1">
      <c r="B40" s="426"/>
      <c r="E40" s="427">
        <f t="shared" ref="E40:R40" si="2">E8+E9+E10+E11+E12</f>
        <v>1359</v>
      </c>
      <c r="F40" s="427">
        <f t="shared" si="2"/>
        <v>1102</v>
      </c>
      <c r="G40" s="427">
        <f t="shared" si="2"/>
        <v>1652</v>
      </c>
      <c r="H40" s="427">
        <f t="shared" si="2"/>
        <v>2425</v>
      </c>
      <c r="I40" s="427">
        <f t="shared" si="2"/>
        <v>2277</v>
      </c>
      <c r="J40" s="427">
        <f t="shared" si="2"/>
        <v>392</v>
      </c>
      <c r="K40" s="427">
        <f t="shared" si="2"/>
        <v>1781</v>
      </c>
      <c r="L40" s="427">
        <f t="shared" si="2"/>
        <v>757</v>
      </c>
      <c r="M40" s="427">
        <f t="shared" si="2"/>
        <v>1074</v>
      </c>
      <c r="N40" s="427">
        <f t="shared" si="2"/>
        <v>1048</v>
      </c>
      <c r="O40" s="427">
        <f t="shared" si="2"/>
        <v>2207</v>
      </c>
      <c r="P40" s="427">
        <f t="shared" si="2"/>
        <v>1766</v>
      </c>
      <c r="Q40" s="427">
        <f t="shared" si="2"/>
        <v>1869</v>
      </c>
      <c r="R40" s="427">
        <f t="shared" si="2"/>
        <v>1918</v>
      </c>
      <c r="S40" s="427">
        <f>SUM(E40:R40)</f>
        <v>21627</v>
      </c>
    </row>
    <row r="41" spans="1:19" ht="14.25" customHeight="1">
      <c r="B41" s="426"/>
      <c r="E41" s="427">
        <f t="shared" ref="E41:R41" si="3">E15+E16+E17+E18+E19</f>
        <v>1359</v>
      </c>
      <c r="F41" s="427">
        <f t="shared" si="3"/>
        <v>1102</v>
      </c>
      <c r="G41" s="427">
        <f t="shared" si="3"/>
        <v>1652</v>
      </c>
      <c r="H41" s="427">
        <f t="shared" si="3"/>
        <v>2425</v>
      </c>
      <c r="I41" s="427">
        <f t="shared" si="3"/>
        <v>2277</v>
      </c>
      <c r="J41" s="427">
        <f t="shared" si="3"/>
        <v>392</v>
      </c>
      <c r="K41" s="427">
        <f t="shared" si="3"/>
        <v>1781</v>
      </c>
      <c r="L41" s="427">
        <f t="shared" si="3"/>
        <v>757</v>
      </c>
      <c r="M41" s="427">
        <f t="shared" si="3"/>
        <v>1074</v>
      </c>
      <c r="N41" s="427">
        <f t="shared" si="3"/>
        <v>1048</v>
      </c>
      <c r="O41" s="427">
        <f t="shared" si="3"/>
        <v>2207</v>
      </c>
      <c r="P41" s="427">
        <f t="shared" si="3"/>
        <v>1766</v>
      </c>
      <c r="Q41" s="427">
        <f t="shared" si="3"/>
        <v>1869</v>
      </c>
      <c r="R41" s="427">
        <f t="shared" si="3"/>
        <v>1918</v>
      </c>
      <c r="S41" s="427">
        <f>SUM(E41:R41)</f>
        <v>21627</v>
      </c>
    </row>
    <row r="42" spans="1:19" ht="15.75">
      <c r="A42" s="116" t="s">
        <v>22</v>
      </c>
      <c r="B42" s="428"/>
      <c r="C42" s="429"/>
      <c r="D42" s="430"/>
      <c r="E42" s="431">
        <f t="shared" ref="E42:R42" si="4">E22+E23+E24+E25+E26+E27+E28</f>
        <v>1359</v>
      </c>
      <c r="F42" s="431">
        <f t="shared" si="4"/>
        <v>1102</v>
      </c>
      <c r="G42" s="431">
        <f t="shared" si="4"/>
        <v>1652</v>
      </c>
      <c r="H42" s="431">
        <f t="shared" si="4"/>
        <v>2425</v>
      </c>
      <c r="I42" s="431">
        <f t="shared" si="4"/>
        <v>2277</v>
      </c>
      <c r="J42" s="431">
        <f t="shared" si="4"/>
        <v>392</v>
      </c>
      <c r="K42" s="431">
        <f t="shared" si="4"/>
        <v>1781</v>
      </c>
      <c r="L42" s="431">
        <f t="shared" si="4"/>
        <v>757</v>
      </c>
      <c r="M42" s="431">
        <f t="shared" si="4"/>
        <v>1074</v>
      </c>
      <c r="N42" s="431">
        <f t="shared" si="4"/>
        <v>1048</v>
      </c>
      <c r="O42" s="431">
        <f t="shared" si="4"/>
        <v>2207</v>
      </c>
      <c r="P42" s="431">
        <f t="shared" si="4"/>
        <v>1766</v>
      </c>
      <c r="Q42" s="431">
        <f t="shared" si="4"/>
        <v>1869</v>
      </c>
      <c r="R42" s="431">
        <f t="shared" si="4"/>
        <v>1918</v>
      </c>
      <c r="S42" s="427">
        <f>SUM(E42:R42)</f>
        <v>21627</v>
      </c>
    </row>
    <row r="43" spans="1:19" ht="15.75">
      <c r="B43" s="428"/>
      <c r="C43" s="432"/>
      <c r="D43" s="433"/>
      <c r="E43" s="434">
        <f t="shared" ref="E43:R43" si="5">E31+E32+E33+E34+E35+E36</f>
        <v>1359</v>
      </c>
      <c r="F43" s="434">
        <f t="shared" si="5"/>
        <v>1102</v>
      </c>
      <c r="G43" s="434">
        <f t="shared" si="5"/>
        <v>1652</v>
      </c>
      <c r="H43" s="434">
        <f t="shared" si="5"/>
        <v>2425</v>
      </c>
      <c r="I43" s="434">
        <f t="shared" si="5"/>
        <v>2277</v>
      </c>
      <c r="J43" s="434">
        <f t="shared" si="5"/>
        <v>392</v>
      </c>
      <c r="K43" s="434">
        <f t="shared" si="5"/>
        <v>1781</v>
      </c>
      <c r="L43" s="434">
        <f t="shared" si="5"/>
        <v>757</v>
      </c>
      <c r="M43" s="434">
        <f t="shared" si="5"/>
        <v>1074</v>
      </c>
      <c r="N43" s="434">
        <f t="shared" si="5"/>
        <v>1048</v>
      </c>
      <c r="O43" s="434">
        <f t="shared" si="5"/>
        <v>2207</v>
      </c>
      <c r="P43" s="434">
        <f t="shared" si="5"/>
        <v>1766</v>
      </c>
      <c r="Q43" s="434">
        <f t="shared" si="5"/>
        <v>1869</v>
      </c>
      <c r="R43" s="434">
        <f t="shared" si="5"/>
        <v>1918</v>
      </c>
      <c r="S43" s="427">
        <f>SUM(E43:R43)</f>
        <v>21627</v>
      </c>
    </row>
    <row r="44" spans="1:19">
      <c r="B44" s="435"/>
    </row>
    <row r="45" spans="1:19">
      <c r="S45" s="437">
        <f>S8+S9+S10+S11+S12</f>
        <v>21627</v>
      </c>
    </row>
    <row r="46" spans="1:19">
      <c r="S46" s="437">
        <f>S15+S16+S17+S18+S19</f>
        <v>21627</v>
      </c>
    </row>
    <row r="47" spans="1:19">
      <c r="S47" s="438">
        <f>S22+S23+S24+S25+S26+S27+S28</f>
        <v>21627</v>
      </c>
    </row>
    <row r="48" spans="1:19">
      <c r="S48" s="439">
        <f>S31+S32+S33+S34+S35+S36</f>
        <v>21627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9" fitToHeight="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 Stan i struktura IX</vt:lpstr>
      <vt:lpstr>Gminy IX.18</vt:lpstr>
      <vt:lpstr>Wykresy IX 18</vt:lpstr>
      <vt:lpstr>Zał. III kw. 18</vt:lpstr>
      <vt:lpstr>' Stan i struktura IX'!Obszar_wydruku</vt:lpstr>
      <vt:lpstr>'Gminy IX.18'!Obszar_wydruku</vt:lpstr>
      <vt:lpstr>'Wykresy IX 18'!Obszar_wydruku</vt:lpstr>
      <vt:lpstr>'Zał. III kw. 18'!Obszar_wydruku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2018-10-05T10:44:47Z</dcterms:created>
  <dcterms:modified xsi:type="dcterms:W3CDTF">2018-10-11T06:53:35Z</dcterms:modified>
</cp:coreProperties>
</file>