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170" windowHeight="11910"/>
  </bookViews>
  <sheets>
    <sheet name="Stan i struktura XII 16" sheetId="1" r:id="rId1"/>
    <sheet name="Gminy XII.16" sheetId="3" r:id="rId2"/>
    <sheet name="Wykresy XII 16" sheetId="2" r:id="rId3"/>
    <sheet name="Zał. IV kw. 16" sheetId="4" r:id="rId4"/>
  </sheets>
  <externalReferences>
    <externalReference r:id="rId5"/>
  </externalReferences>
  <definedNames>
    <definedName name="_xlnm.Print_Area" localSheetId="1">'Gminy XII.16'!$B$1:$O$46</definedName>
    <definedName name="_xlnm.Print_Area" localSheetId="0">'Stan i struktura XII 16'!$B$2:$S$68</definedName>
    <definedName name="_xlnm.Print_Area" localSheetId="2">'Wykresy XII 16'!$N$1:$AB$41</definedName>
    <definedName name="_xlnm.Print_Area" localSheetId="3">'Zał. IV kw. 16'!$B$2:$S$39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S43" i="4" s="1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S40" i="4" s="1"/>
  <c r="F40" i="4"/>
  <c r="E40" i="4"/>
  <c r="S38" i="4"/>
  <c r="S36" i="4"/>
  <c r="S35" i="4"/>
  <c r="S34" i="4"/>
  <c r="S33" i="4"/>
  <c r="S32" i="4"/>
  <c r="S48" i="4" s="1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J41" i="3" l="1"/>
  <c r="E41" i="3"/>
  <c r="E34" i="3"/>
  <c r="E6" i="3" s="1"/>
  <c r="J33" i="3"/>
  <c r="O30" i="3"/>
  <c r="E27" i="3"/>
  <c r="J23" i="3"/>
  <c r="O19" i="3"/>
  <c r="E19" i="3"/>
  <c r="J14" i="3"/>
  <c r="J12" i="3"/>
  <c r="E8" i="3"/>
  <c r="O42" i="3" s="1"/>
  <c r="O6" i="3"/>
  <c r="N68" i="2" l="1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B38" i="2"/>
  <c r="L36" i="2"/>
  <c r="L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N9" i="1"/>
  <c r="M9" i="1"/>
  <c r="J9" i="1"/>
  <c r="I9" i="1"/>
  <c r="F9" i="1"/>
  <c r="E9" i="1"/>
  <c r="S7" i="1"/>
  <c r="R7" i="1"/>
  <c r="R8" i="1" s="1"/>
  <c r="Q7" i="1"/>
  <c r="Q8" i="1" s="1"/>
  <c r="P7" i="1"/>
  <c r="P9" i="1" s="1"/>
  <c r="O7" i="1"/>
  <c r="O8" i="1" s="1"/>
  <c r="N7" i="1"/>
  <c r="N8" i="1" s="1"/>
  <c r="M7" i="1"/>
  <c r="M8" i="1" s="1"/>
  <c r="L7" i="1"/>
  <c r="L9" i="1" s="1"/>
  <c r="K7" i="1"/>
  <c r="K8" i="1" s="1"/>
  <c r="J7" i="1"/>
  <c r="J8" i="1" s="1"/>
  <c r="I7" i="1"/>
  <c r="I8" i="1" s="1"/>
  <c r="H7" i="1"/>
  <c r="H9" i="1" s="1"/>
  <c r="G7" i="1"/>
  <c r="G8" i="1" s="1"/>
  <c r="F7" i="1"/>
  <c r="F8" i="1" s="1"/>
  <c r="E7" i="1"/>
  <c r="E8" i="1" s="1"/>
  <c r="S6" i="1"/>
  <c r="S8" i="1" s="1"/>
  <c r="V7" i="1" l="1"/>
  <c r="L8" i="1"/>
  <c r="P8" i="1"/>
  <c r="V57" i="1"/>
  <c r="E67" i="1"/>
  <c r="S67" i="1" s="1"/>
  <c r="G9" i="1"/>
  <c r="K9" i="1"/>
  <c r="O9" i="1"/>
  <c r="S9" i="1"/>
  <c r="H8" i="1"/>
  <c r="V49" i="1"/>
  <c r="V53" i="1"/>
  <c r="V61" i="1"/>
  <c r="V65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<sst xmlns="http://schemas.openxmlformats.org/spreadsheetml/2006/main" count="465" uniqueCount="273">
  <si>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GRUDNIU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</si>
  <si>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</si>
  <si>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</si>
  <si>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</si>
  <si>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</si>
  <si>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</si>
  <si>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</si>
  <si>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</si>
  <si>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</si>
  <si>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</si>
  <si>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</si>
  <si>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</si>
  <si>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</si>
  <si>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</si>
  <si>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</si>
  <si>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</si>
  <si>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</si>
  <si>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</si>
  <si>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</si>
  <si>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</si>
  <si>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</si>
  <si>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listopad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</si>
  <si>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</si>
  <si>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</si>
  <si>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</si>
  <si>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</si>
  <si>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</si>
  <si>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</si>
  <si>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</si>
  <si>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</si>
  <si>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</si>
  <si>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</si>
  <si>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</si>
  <si>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</si>
  <si>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</si>
  <si>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</si>
  <si>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</si>
  <si>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</si>
  <si>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</si>
  <si>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</si>
  <si>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</si>
  <si>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</si>
  <si>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</si>
  <si>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</si>
  <si>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</si>
  <si>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</si>
  <si>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</si>
  <si>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</si>
  <si>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</si>
  <si>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</si>
  <si>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</si>
  <si>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</si>
  <si>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</si>
  <si>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</si>
  <si>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</si>
  <si>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</si>
  <si>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</si>
  <si>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</si>
  <si>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</si>
  <si>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</si>
  <si>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</si>
  <si>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</si>
  <si>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</si>
  <si>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</si>
  <si>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</si>
  <si>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</si>
  <si>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</si>
  <si>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</si>
  <si>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</si>
  <si>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</si>
  <si>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</si>
  <si>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</si>
  <si>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</si>
  <si>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</si>
  <si>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</si>
  <si>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</si>
  <si>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</si>
  <si>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</si>
  <si>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</si>
  <si>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</si>
  <si>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</si>
  <si>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</si>
  <si>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</si>
  <si>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</si>
  <si>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grudzień 2016 r. jest podawany przez GUS z miesięcznym opóżnieniem</t>
  </si>
  <si>
    <t>lata</t>
  </si>
  <si>
    <t>liczba bezrobotnych</t>
  </si>
  <si>
    <t>XII 2015r.</t>
  </si>
  <si>
    <t>I 2016r.</t>
  </si>
  <si>
    <t>Podjęcia pracy poza miejscem zamieszkania w ramach bonu na zasiedlenie</t>
  </si>
  <si>
    <t>II 2016r.</t>
  </si>
  <si>
    <t>oferty pracy</t>
  </si>
  <si>
    <t>Podjęcia pracy w ramach bonu zatrudnieniowego</t>
  </si>
  <si>
    <t>III 2016r.</t>
  </si>
  <si>
    <t>VII 2015r.</t>
  </si>
  <si>
    <t>Podjęcie pracy w ramach refundacji składek na ubezpieczenie społeczne</t>
  </si>
  <si>
    <t>IV 2016r.</t>
  </si>
  <si>
    <t>VIII 2015r.</t>
  </si>
  <si>
    <t>Podjęcia pracy w ramach dofinansowania wynagrodzenia za zatrudnienie skierowanego 
bezrobotnego powyżej 50 r. życia</t>
  </si>
  <si>
    <t>V 2016r.</t>
  </si>
  <si>
    <t>IX 2015r.</t>
  </si>
  <si>
    <t>Rozpoczęcie szkolenia w ramach bonu szkoleniowego</t>
  </si>
  <si>
    <t>VI 2016r.</t>
  </si>
  <si>
    <t>X 2015r.</t>
  </si>
  <si>
    <t>Rozpoczęcie stażu w ramach bonu stażowego</t>
  </si>
  <si>
    <t>VII 2016r.</t>
  </si>
  <si>
    <t>XI 2015r.</t>
  </si>
  <si>
    <t>VIII 2016r.</t>
  </si>
  <si>
    <t>IX 2016r.</t>
  </si>
  <si>
    <t>X 2016r.</t>
  </si>
  <si>
    <t>XI 2016r.</t>
  </si>
  <si>
    <t>XII 2016r.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</si>
  <si>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</si>
  <si>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</si>
  <si>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</si>
  <si>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</si>
  <si>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</si>
  <si>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</si>
  <si>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</si>
  <si>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</si>
  <si>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</si>
  <si>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</si>
  <si>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</si>
  <si>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</si>
  <si>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</si>
  <si>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</si>
  <si>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</si>
  <si>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grudnia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</si>
  <si>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</si>
  <si>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</si>
  <si>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</si>
  <si>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</si>
  <si>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</si>
  <si>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</si>
  <si>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</si>
  <si>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</si>
  <si>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</si>
  <si>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</si>
  <si>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</si>
  <si>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</si>
  <si>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</si>
  <si>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</si>
  <si>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</si>
  <si>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</si>
  <si>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</si>
  <si>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</si>
  <si>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</si>
  <si>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</si>
  <si>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</si>
  <si>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</si>
  <si>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</si>
  <si>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</si>
  <si>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</si>
  <si>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</si>
  <si>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</si>
  <si>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</si>
  <si>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</si>
  <si>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</si>
  <si>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</si>
  <si>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</si>
  <si>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</si>
  <si>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</si>
  <si>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</si>
  <si>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</si>
  <si>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</si>
  <si>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</si>
  <si>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</si>
  <si>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</si>
  <si>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</si>
  <si>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</si>
  <si>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</si>
  <si>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</si>
  <si>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</si>
  <si>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</si>
  <si>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</si>
  <si>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</si>
  <si>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</si>
  <si>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</si>
  <si>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</si>
  <si>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</si>
  <si>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</si>
  <si>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</si>
  <si>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</si>
  <si>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</si>
  <si>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</si>
  <si>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</si>
  <si>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</si>
  <si>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</si>
  <si>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</si>
  <si>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</si>
  <si>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</si>
  <si>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</si>
  <si>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</si>
  <si>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</si>
  <si>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</si>
  <si>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</si>
  <si>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</si>
  <si>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</si>
  <si>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</si>
  <si>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</si>
  <si>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</si>
  <si>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</si>
  <si>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</si>
  <si>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</si>
  <si>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</si>
  <si>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</si>
  <si>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</si>
  <si>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</si>
  <si>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</si>
  <si>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</si>
  <si>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</si>
  <si>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</si>
  <si>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</si>
  <si>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</si>
  <si>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</si>
  <si>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</si>
  <si>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</si>
  <si>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</si>
  <si>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</si>
  <si>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</si>
  <si>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</si>
  <si>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</si>
  <si>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</si>
  <si>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</si>
  <si>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</si>
  <si>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</si>
  <si>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</si>
  <si>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</si>
  <si>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</si>
  <si>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</si>
  <si>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</si>
  <si>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</si>
  <si>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</si>
  <si>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</si>
  <si>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Wojewódzki Urząd Pracy w Zielonej Górze</t>
  </si>
  <si>
    <t>INFORMACJA KWARTALNA O STRUKTURZE BEZROBOTNYCH</t>
  </si>
  <si>
    <t xml:space="preserve"> WG WIEKU, WYKSZTAŁCENIA, STAŻU PRACY I CZASU POZOSTAWANIA BEZ PRACY [stan na 31.12.2016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</si>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</sst>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6" fillId="0" borderId="0" xfId="1" applyNumberFormat="1" applyFont="1" applyBorder="1" applyAlignment="1">
      <alignment horizontal="right"/>
    </xf>
    <xf numFmtId="165" fontId="36" fillId="0" borderId="0" xfId="2" applyNumberFormat="1" applyFont="1" applyBorder="1" applyAlignment="1">
      <alignment horizontal="right"/>
    </xf>
    <xf numFmtId="10" fontId="33" fillId="0" borderId="0" xfId="1" applyNumberFormat="1" applyFont="1"/>
    <xf numFmtId="165" fontId="38" fillId="0" borderId="0" xfId="2" applyNumberFormat="1" applyFont="1" applyBorder="1" applyAlignment="1">
      <alignment horizontal="right"/>
    </xf>
    <xf numFmtId="0" fontId="32" fillId="0" borderId="0" xfId="1"/>
    <xf numFmtId="0" fontId="0" fillId="0" borderId="0" xfId="0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1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left"/>
    </xf>
    <xf numFmtId="166" fontId="42" fillId="0" borderId="0" xfId="0" applyNumberFormat="1" applyFont="1" applyBorder="1" applyProtection="1"/>
    <xf numFmtId="0" fontId="0" fillId="0" borderId="0" xfId="0" applyBorder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9" fillId="0" borderId="50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4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3" borderId="34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7" fillId="0" borderId="85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6" xfId="0" applyFont="1" applyBorder="1" applyAlignment="1">
      <alignment horizontal="left" vertical="center" wrapText="1"/>
    </xf>
    <xf numFmtId="0" fontId="58" fillId="0" borderId="13" xfId="0" applyFont="1" applyBorder="1"/>
    <xf numFmtId="0" fontId="59" fillId="0" borderId="22" xfId="0" applyFont="1" applyBorder="1" applyAlignment="1">
      <alignment vertical="center" wrapText="1"/>
    </xf>
    <xf numFmtId="0" fontId="59" fillId="0" borderId="27" xfId="0" applyFont="1" applyBorder="1" applyAlignment="1">
      <alignment vertical="center" wrapText="1"/>
    </xf>
    <xf numFmtId="0" fontId="60" fillId="0" borderId="27" xfId="0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" fontId="60" fillId="0" borderId="28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62" fillId="0" borderId="44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0" fontId="63" fillId="0" borderId="0" xfId="0" applyFont="1"/>
    <xf numFmtId="0" fontId="59" fillId="0" borderId="21" xfId="0" applyFont="1" applyBorder="1" applyAlignment="1">
      <alignment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22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59" fillId="0" borderId="76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87" xfId="0" applyFont="1" applyBorder="1" applyAlignment="1">
      <alignment horizontal="center"/>
    </xf>
    <xf numFmtId="0" fontId="57" fillId="0" borderId="87" xfId="0" applyFont="1" applyBorder="1" applyAlignment="1">
      <alignment horizontal="left" vertical="center" wrapText="1"/>
    </xf>
    <xf numFmtId="0" fontId="58" fillId="0" borderId="88" xfId="0" applyFont="1" applyBorder="1" applyAlignment="1">
      <alignment horizontal="center"/>
    </xf>
    <xf numFmtId="0" fontId="59" fillId="0" borderId="89" xfId="0" applyFont="1" applyBorder="1" applyAlignment="1">
      <alignment vertical="center" wrapText="1"/>
    </xf>
    <xf numFmtId="0" fontId="60" fillId="0" borderId="28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/>
    </xf>
    <xf numFmtId="0" fontId="59" fillId="0" borderId="89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63" fillId="0" borderId="0" xfId="0" applyFont="1" applyFill="1"/>
    <xf numFmtId="0" fontId="0" fillId="0" borderId="0" xfId="0" applyFill="1"/>
    <xf numFmtId="0" fontId="59" fillId="0" borderId="75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8" fillId="0" borderId="90" xfId="0" applyFont="1" applyFill="1" applyBorder="1" applyAlignment="1">
      <alignment horizontal="center"/>
    </xf>
    <xf numFmtId="0" fontId="59" fillId="0" borderId="91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85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86" xfId="0" applyFont="1" applyBorder="1" applyAlignment="1">
      <alignment horizontal="left" vertical="center" wrapText="1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64" fillId="0" borderId="29" xfId="0" applyFont="1" applyBorder="1"/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0" fontId="56" fillId="0" borderId="85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86" xfId="0" applyFont="1" applyFill="1" applyBorder="1" applyAlignment="1">
      <alignment horizontal="left"/>
    </xf>
    <xf numFmtId="1" fontId="65" fillId="0" borderId="27" xfId="0" applyNumberFormat="1" applyFont="1" applyFill="1" applyBorder="1" applyAlignment="1">
      <alignment horizontal="center" vertical="center" wrapText="1"/>
    </xf>
    <xf numFmtId="1" fontId="65" fillId="0" borderId="28" xfId="0" applyNumberFormat="1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76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0" fillId="0" borderId="48" xfId="0" applyFont="1" applyFill="1" applyBorder="1" applyAlignment="1">
      <alignment horizontal="center" vertical="center" wrapText="1"/>
    </xf>
    <xf numFmtId="1" fontId="60" fillId="0" borderId="48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0" fillId="0" borderId="32" xfId="0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1" fontId="60" fillId="0" borderId="33" xfId="0" applyNumberFormat="1" applyFont="1" applyFill="1" applyBorder="1" applyAlignment="1">
      <alignment horizontal="center"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40" xfId="0" applyFont="1" applyBorder="1" applyAlignment="1">
      <alignment horizontal="center" vertical="center"/>
    </xf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XII 2015r. do XII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16'!$B$3:$B$15</c:f>
              <c:strCache>
                <c:ptCount val="13"/>
                <c:pt idx="0">
                  <c:v>XII 2015r.</c:v>
                </c:pt>
                <c:pt idx="1">
                  <c:v>I 2016r.</c:v>
                </c:pt>
                <c:pt idx="2">
                  <c:v>II 2016r.</c:v>
                </c:pt>
                <c:pt idx="3">
                  <c:v>III 2016r.</c:v>
                </c:pt>
                <c:pt idx="4">
                  <c:v>IV 2016r.</c:v>
                </c:pt>
                <c:pt idx="5">
                  <c:v>V 2016r.</c:v>
                </c:pt>
                <c:pt idx="6">
                  <c:v>VI 2016r.</c:v>
                </c:pt>
                <c:pt idx="7">
                  <c:v>VII 2016r.</c:v>
                </c:pt>
                <c:pt idx="8">
                  <c:v>VIII 2016r.</c:v>
                </c:pt>
                <c:pt idx="9">
                  <c:v>IX 2016r.</c:v>
                </c:pt>
                <c:pt idx="10">
                  <c:v>X 2016r.</c:v>
                </c:pt>
                <c:pt idx="11">
                  <c:v>XI 2016r.</c:v>
                </c:pt>
                <c:pt idx="12">
                  <c:v>XII 2016r.</c:v>
                </c:pt>
              </c:strCache>
            </c:strRef>
          </c:cat>
          <c:val>
            <c:numRef>
              <c:f>'Wykresy XII 16'!$C$3:$C$15</c:f>
              <c:numCache>
                <c:formatCode>General</c:formatCode>
                <c:ptCount val="13"/>
                <c:pt idx="0">
                  <c:v>39348</c:v>
                </c:pt>
                <c:pt idx="1">
                  <c:v>42271</c:v>
                </c:pt>
                <c:pt idx="2">
                  <c:v>41720</c:v>
                </c:pt>
                <c:pt idx="3">
                  <c:v>39423</c:v>
                </c:pt>
                <c:pt idx="4">
                  <c:v>36968</c:v>
                </c:pt>
                <c:pt idx="5">
                  <c:v>35170</c:v>
                </c:pt>
                <c:pt idx="6">
                  <c:v>33449</c:v>
                </c:pt>
                <c:pt idx="7">
                  <c:v>32659</c:v>
                </c:pt>
                <c:pt idx="8">
                  <c:v>32089</c:v>
                </c:pt>
                <c:pt idx="9">
                  <c:v>31253</c:v>
                </c:pt>
                <c:pt idx="10">
                  <c:v>31087</c:v>
                </c:pt>
                <c:pt idx="11">
                  <c:v>31221</c:v>
                </c:pt>
                <c:pt idx="12">
                  <c:v>32367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38350112"/>
        <c:axId val="238350496"/>
      </c:barChart>
      <c:catAx>
        <c:axId val="2383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8350496"/>
        <c:crossesAt val="30000"/>
        <c:auto val="1"/>
        <c:lblAlgn val="ctr"/>
        <c:lblOffset val="100"/>
        <c:noMultiLvlLbl val="0"/>
      </c:catAx>
      <c:valAx>
        <c:axId val="238350496"/>
        <c:scaling>
          <c:orientation val="minMax"/>
          <c:max val="44000"/>
          <c:min val="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8350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XII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XII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XII 16'!$I$4:$I$9</c:f>
              <c:numCache>
                <c:formatCode>General</c:formatCode>
                <c:ptCount val="6"/>
                <c:pt idx="0">
                  <c:v>191</c:v>
                </c:pt>
                <c:pt idx="1">
                  <c:v>22</c:v>
                </c:pt>
                <c:pt idx="2">
                  <c:v>4</c:v>
                </c:pt>
                <c:pt idx="3">
                  <c:v>202</c:v>
                </c:pt>
                <c:pt idx="4">
                  <c:v>194</c:v>
                </c:pt>
                <c:pt idx="5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8720864"/>
        <c:axId val="238721256"/>
      </c:barChart>
      <c:catAx>
        <c:axId val="23872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8721256"/>
        <c:crosses val="autoZero"/>
        <c:auto val="1"/>
        <c:lblAlgn val="ctr"/>
        <c:lblOffset val="100"/>
        <c:noMultiLvlLbl val="0"/>
      </c:catAx>
      <c:valAx>
        <c:axId val="238721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208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2015r. do XII 2015r. oraz od VII 2016r. do XII  2016r.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16'!$E$6:$E$18</c:f>
              <c:strCache>
                <c:ptCount val="13"/>
                <c:pt idx="0">
                  <c:v>VII 2015r.</c:v>
                </c:pt>
                <c:pt idx="1">
                  <c:v>VIII 2015r.</c:v>
                </c:pt>
                <c:pt idx="2">
                  <c:v>IX 2015r.</c:v>
                </c:pt>
                <c:pt idx="3">
                  <c:v>X 2015r.</c:v>
                </c:pt>
                <c:pt idx="4">
                  <c:v>XI 2015r.</c:v>
                </c:pt>
                <c:pt idx="5">
                  <c:v>XII 2015r.</c:v>
                </c:pt>
                <c:pt idx="7">
                  <c:v>VII 2016r.</c:v>
                </c:pt>
                <c:pt idx="8">
                  <c:v>VIII 2016r.</c:v>
                </c:pt>
                <c:pt idx="9">
                  <c:v>IX 2016r.</c:v>
                </c:pt>
                <c:pt idx="10">
                  <c:v>X 2016r.</c:v>
                </c:pt>
                <c:pt idx="11">
                  <c:v>XI 2016r.</c:v>
                </c:pt>
                <c:pt idx="12">
                  <c:v>XII 2016r.</c:v>
                </c:pt>
              </c:strCache>
            </c:strRef>
          </c:cat>
          <c:val>
            <c:numRef>
              <c:f>'Wykresy XII 16'!$F$6:$F$18</c:f>
              <c:numCache>
                <c:formatCode>General</c:formatCode>
                <c:ptCount val="13"/>
                <c:pt idx="0">
                  <c:v>3759</c:v>
                </c:pt>
                <c:pt idx="1">
                  <c:v>4336</c:v>
                </c:pt>
                <c:pt idx="2">
                  <c:v>4276</c:v>
                </c:pt>
                <c:pt idx="3">
                  <c:v>3143</c:v>
                </c:pt>
                <c:pt idx="4">
                  <c:v>2418</c:v>
                </c:pt>
                <c:pt idx="5">
                  <c:v>2541</c:v>
                </c:pt>
                <c:pt idx="7">
                  <c:v>4184</c:v>
                </c:pt>
                <c:pt idx="8">
                  <c:v>4421</c:v>
                </c:pt>
                <c:pt idx="9">
                  <c:v>4939</c:v>
                </c:pt>
                <c:pt idx="10">
                  <c:v>4012</c:v>
                </c:pt>
                <c:pt idx="11">
                  <c:v>4508</c:v>
                </c:pt>
                <c:pt idx="12">
                  <c:v>3114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38722040"/>
        <c:axId val="238722432"/>
        <c:axId val="0"/>
      </c:bar3DChart>
      <c:catAx>
        <c:axId val="23872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8722432"/>
        <c:crosses val="autoZero"/>
        <c:auto val="1"/>
        <c:lblAlgn val="ctr"/>
        <c:lblOffset val="100"/>
        <c:noMultiLvlLbl val="0"/>
      </c:catAx>
      <c:valAx>
        <c:axId val="238722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872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grudniu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4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710972025932652"/>
          <c:y val="0.28936876640419945"/>
          <c:w val="0.55192072144828053"/>
          <c:h val="0.445833333333333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150884985530655E-2"/>
                  <c:y val="-3.47621391076115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971005226910727"/>
                  <c:y val="-0.1626146653543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3732821858806111"/>
                  <c:y val="-8.27608267716535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2605693519079345"/>
                  <c:y val="0.11751706036745407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7.3428449648922089E-2"/>
                  <c:y val="0.120292650918635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26213069520151E-2"/>
                  <c:y val="0.1411768372703412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479283038338157"/>
                  <c:y val="0.1278795931758530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6440092424344394"/>
                  <c:y val="8.6731299212598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063317405837091"/>
                  <c:y val="-0.142841371391076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3.8382910469524641E-2"/>
                  <c:y val="-0.186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210669179173117"/>
                  <c:y val="-0.10488828740157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6.9066671153285353E-2"/>
                  <c:y val="-0.106979330708661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3228054826480029"/>
                  <c:y val="-8.244028871391077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XII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XII 16'!$K$22:$K$34</c:f>
              <c:numCache>
                <c:formatCode>0.00%</c:formatCode>
                <c:ptCount val="13"/>
                <c:pt idx="0">
                  <c:v>0.43860012424932698</c:v>
                </c:pt>
                <c:pt idx="1">
                  <c:v>7.2271691861669082E-2</c:v>
                </c:pt>
                <c:pt idx="2">
                  <c:v>3.9345620211223856E-2</c:v>
                </c:pt>
                <c:pt idx="3">
                  <c:v>7.3000000000000001E-3</c:v>
                </c:pt>
                <c:pt idx="4">
                  <c:v>2.8991509629322839E-3</c:v>
                </c:pt>
                <c:pt idx="5">
                  <c:v>8.6974528887968517E-3</c:v>
                </c:pt>
                <c:pt idx="6">
                  <c:v>2.091530337544005E-2</c:v>
                </c:pt>
                <c:pt idx="7">
                  <c:v>8.6974528887968517E-3</c:v>
                </c:pt>
                <c:pt idx="8">
                  <c:v>3.1269413957341063E-2</c:v>
                </c:pt>
                <c:pt idx="9">
                  <c:v>0.22012839097121556</c:v>
                </c:pt>
                <c:pt idx="10">
                  <c:v>6.233174570304411E-2</c:v>
                </c:pt>
                <c:pt idx="11">
                  <c:v>1.0147028370262995E-2</c:v>
                </c:pt>
                <c:pt idx="12">
                  <c:v>7.7499999999999999E-2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  <sheetName val="Stan i struktura VI 16"/>
      <sheetName val="Stan i struktura VII 16"/>
      <sheetName val="Stan i struktura VIII 16"/>
      <sheetName val="Stan i struktura IX 16"/>
      <sheetName val="Stan i struktura X 16"/>
      <sheetName val="Stan i struktura XI 16"/>
      <sheetName val="Stan i struktura XII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2242</v>
          </cell>
          <cell r="F6">
            <v>1779</v>
          </cell>
          <cell r="G6">
            <v>2322</v>
          </cell>
          <cell r="H6">
            <v>3020</v>
          </cell>
          <cell r="I6">
            <v>3737</v>
          </cell>
          <cell r="J6">
            <v>634</v>
          </cell>
          <cell r="K6">
            <v>2513</v>
          </cell>
          <cell r="L6">
            <v>1076</v>
          </cell>
          <cell r="M6">
            <v>1704</v>
          </cell>
          <cell r="N6">
            <v>1400</v>
          </cell>
          <cell r="O6">
            <v>3005</v>
          </cell>
          <cell r="P6">
            <v>2328</v>
          </cell>
          <cell r="Q6">
            <v>2902</v>
          </cell>
          <cell r="R6">
            <v>2559</v>
          </cell>
          <cell r="S6">
            <v>31221</v>
          </cell>
        </row>
        <row r="46">
          <cell r="E46">
            <v>5748</v>
          </cell>
          <cell r="F46">
            <v>2948</v>
          </cell>
          <cell r="G46">
            <v>2619</v>
          </cell>
          <cell r="H46">
            <v>2122</v>
          </cell>
          <cell r="I46">
            <v>3286</v>
          </cell>
          <cell r="J46">
            <v>2236</v>
          </cell>
          <cell r="K46">
            <v>2770</v>
          </cell>
          <cell r="L46">
            <v>1867</v>
          </cell>
          <cell r="M46">
            <v>2172</v>
          </cell>
          <cell r="N46">
            <v>2482</v>
          </cell>
          <cell r="O46">
            <v>8218</v>
          </cell>
          <cell r="P46">
            <v>2285</v>
          </cell>
          <cell r="Q46">
            <v>3107</v>
          </cell>
          <cell r="R46">
            <v>5261</v>
          </cell>
          <cell r="S46">
            <v>47121</v>
          </cell>
        </row>
        <row r="49">
          <cell r="E49">
            <v>86</v>
          </cell>
          <cell r="F49">
            <v>30</v>
          </cell>
          <cell r="G49">
            <v>0</v>
          </cell>
          <cell r="H49">
            <v>31</v>
          </cell>
          <cell r="I49">
            <v>70</v>
          </cell>
          <cell r="J49">
            <v>15</v>
          </cell>
          <cell r="K49">
            <v>98</v>
          </cell>
          <cell r="L49">
            <v>78</v>
          </cell>
          <cell r="M49">
            <v>14</v>
          </cell>
          <cell r="N49">
            <v>30</v>
          </cell>
          <cell r="O49">
            <v>124</v>
          </cell>
          <cell r="P49">
            <v>20</v>
          </cell>
          <cell r="Q49">
            <v>148</v>
          </cell>
          <cell r="R49">
            <v>251</v>
          </cell>
          <cell r="S49">
            <v>995</v>
          </cell>
        </row>
        <row r="51">
          <cell r="E51">
            <v>28</v>
          </cell>
          <cell r="F51">
            <v>57</v>
          </cell>
          <cell r="G51">
            <v>96</v>
          </cell>
          <cell r="H51">
            <v>91</v>
          </cell>
          <cell r="I51">
            <v>146</v>
          </cell>
          <cell r="J51">
            <v>24</v>
          </cell>
          <cell r="K51">
            <v>72</v>
          </cell>
          <cell r="L51">
            <v>52</v>
          </cell>
          <cell r="M51">
            <v>49</v>
          </cell>
          <cell r="N51">
            <v>21</v>
          </cell>
          <cell r="O51">
            <v>3</v>
          </cell>
          <cell r="P51">
            <v>56</v>
          </cell>
          <cell r="Q51">
            <v>335</v>
          </cell>
          <cell r="R51">
            <v>20</v>
          </cell>
          <cell r="S51">
            <v>1050</v>
          </cell>
        </row>
        <row r="53">
          <cell r="E53">
            <v>94</v>
          </cell>
          <cell r="F53">
            <v>48</v>
          </cell>
          <cell r="G53">
            <v>78</v>
          </cell>
          <cell r="H53">
            <v>105</v>
          </cell>
          <cell r="I53">
            <v>86</v>
          </cell>
          <cell r="J53">
            <v>64</v>
          </cell>
          <cell r="K53">
            <v>50</v>
          </cell>
          <cell r="L53">
            <v>37</v>
          </cell>
          <cell r="M53">
            <v>39</v>
          </cell>
          <cell r="N53">
            <v>62</v>
          </cell>
          <cell r="O53">
            <v>90</v>
          </cell>
          <cell r="P53">
            <v>32</v>
          </cell>
          <cell r="Q53">
            <v>63</v>
          </cell>
          <cell r="R53">
            <v>88</v>
          </cell>
          <cell r="S53">
            <v>936</v>
          </cell>
        </row>
        <row r="55">
          <cell r="E55">
            <v>99</v>
          </cell>
          <cell r="F55">
            <v>53</v>
          </cell>
          <cell r="G55">
            <v>72</v>
          </cell>
          <cell r="H55">
            <v>56</v>
          </cell>
          <cell r="I55">
            <v>71</v>
          </cell>
          <cell r="J55">
            <v>86</v>
          </cell>
          <cell r="K55">
            <v>24</v>
          </cell>
          <cell r="L55">
            <v>76</v>
          </cell>
          <cell r="M55">
            <v>43</v>
          </cell>
          <cell r="N55">
            <v>36</v>
          </cell>
          <cell r="O55">
            <v>88</v>
          </cell>
          <cell r="P55">
            <v>35</v>
          </cell>
          <cell r="Q55">
            <v>110</v>
          </cell>
          <cell r="R55">
            <v>76</v>
          </cell>
          <cell r="S55">
            <v>925</v>
          </cell>
        </row>
        <row r="57">
          <cell r="E57">
            <v>176</v>
          </cell>
          <cell r="F57">
            <v>101</v>
          </cell>
          <cell r="G57">
            <v>129</v>
          </cell>
          <cell r="H57">
            <v>180</v>
          </cell>
          <cell r="I57">
            <v>238</v>
          </cell>
          <cell r="J57">
            <v>79</v>
          </cell>
          <cell r="K57">
            <v>318</v>
          </cell>
          <cell r="L57">
            <v>49</v>
          </cell>
          <cell r="M57">
            <v>133</v>
          </cell>
          <cell r="N57">
            <v>110</v>
          </cell>
          <cell r="O57">
            <v>248</v>
          </cell>
          <cell r="P57">
            <v>170</v>
          </cell>
          <cell r="Q57">
            <v>293</v>
          </cell>
          <cell r="R57">
            <v>235</v>
          </cell>
          <cell r="S57">
            <v>2459</v>
          </cell>
        </row>
        <row r="59">
          <cell r="E59">
            <v>64</v>
          </cell>
          <cell r="F59">
            <v>40</v>
          </cell>
          <cell r="G59">
            <v>111</v>
          </cell>
          <cell r="H59">
            <v>53</v>
          </cell>
          <cell r="I59">
            <v>131</v>
          </cell>
          <cell r="J59">
            <v>4</v>
          </cell>
          <cell r="K59">
            <v>62</v>
          </cell>
          <cell r="L59">
            <v>44</v>
          </cell>
          <cell r="M59">
            <v>69</v>
          </cell>
          <cell r="N59">
            <v>111</v>
          </cell>
          <cell r="O59">
            <v>37</v>
          </cell>
          <cell r="P59">
            <v>23</v>
          </cell>
          <cell r="Q59">
            <v>44</v>
          </cell>
          <cell r="R59">
            <v>56</v>
          </cell>
          <cell r="S59">
            <v>849</v>
          </cell>
        </row>
        <row r="61">
          <cell r="E61">
            <v>411</v>
          </cell>
          <cell r="F61">
            <v>240</v>
          </cell>
          <cell r="G61">
            <v>359</v>
          </cell>
          <cell r="H61">
            <v>397</v>
          </cell>
          <cell r="I61">
            <v>552</v>
          </cell>
          <cell r="J61">
            <v>148</v>
          </cell>
          <cell r="K61">
            <v>523</v>
          </cell>
          <cell r="L61">
            <v>211</v>
          </cell>
          <cell r="M61">
            <v>325</v>
          </cell>
          <cell r="N61">
            <v>109</v>
          </cell>
          <cell r="O61">
            <v>538</v>
          </cell>
          <cell r="P61">
            <v>373</v>
          </cell>
          <cell r="Q61">
            <v>336</v>
          </cell>
          <cell r="R61">
            <v>514</v>
          </cell>
          <cell r="S61">
            <v>5036</v>
          </cell>
        </row>
        <row r="63">
          <cell r="E63">
            <v>0</v>
          </cell>
          <cell r="F63">
            <v>36</v>
          </cell>
          <cell r="G63">
            <v>55</v>
          </cell>
          <cell r="H63">
            <v>60</v>
          </cell>
          <cell r="I63">
            <v>184</v>
          </cell>
          <cell r="J63">
            <v>75</v>
          </cell>
          <cell r="K63">
            <v>112</v>
          </cell>
          <cell r="L63">
            <v>23</v>
          </cell>
          <cell r="M63">
            <v>53</v>
          </cell>
          <cell r="N63">
            <v>88</v>
          </cell>
          <cell r="O63">
            <v>244</v>
          </cell>
          <cell r="P63">
            <v>49</v>
          </cell>
          <cell r="Q63">
            <v>263</v>
          </cell>
          <cell r="R63">
            <v>1058</v>
          </cell>
          <cell r="S63">
            <v>2300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3" t="s">
        <v>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5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8" t="s">
        <v>19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66"/>
    </row>
    <row r="5" spans="2:27" ht="29.1" customHeight="1" thickTop="1" thickBot="1">
      <c r="B5" s="14" t="s">
        <v>20</v>
      </c>
      <c r="C5" s="267" t="s">
        <v>21</v>
      </c>
      <c r="D5" s="268"/>
      <c r="E5" s="15">
        <v>3.9</v>
      </c>
      <c r="F5" s="15">
        <v>7.2</v>
      </c>
      <c r="G5" s="15">
        <v>13.7</v>
      </c>
      <c r="H5" s="15">
        <v>14.6</v>
      </c>
      <c r="I5" s="15">
        <v>13.7</v>
      </c>
      <c r="J5" s="15">
        <v>4</v>
      </c>
      <c r="K5" s="15">
        <v>14.6</v>
      </c>
      <c r="L5" s="15">
        <v>9.5</v>
      </c>
      <c r="M5" s="15">
        <v>7.2</v>
      </c>
      <c r="N5" s="15">
        <v>10.5</v>
      </c>
      <c r="O5" s="15">
        <v>4.7</v>
      </c>
      <c r="P5" s="15">
        <v>9</v>
      </c>
      <c r="Q5" s="15">
        <v>13.9</v>
      </c>
      <c r="R5" s="16">
        <v>7.8</v>
      </c>
      <c r="S5" s="17">
        <v>8.4</v>
      </c>
      <c r="T5" s="1" t="s">
        <v>22</v>
      </c>
    </row>
    <row r="6" spans="2:27" s="4" customFormat="1" ht="28.5" customHeight="1" thickTop="1" thickBot="1">
      <c r="B6" s="18" t="s">
        <v>23</v>
      </c>
      <c r="C6" s="269" t="s">
        <v>24</v>
      </c>
      <c r="D6" s="270"/>
      <c r="E6" s="19">
        <v>2230</v>
      </c>
      <c r="F6" s="20">
        <v>1751</v>
      </c>
      <c r="G6" s="20">
        <v>2430</v>
      </c>
      <c r="H6" s="20">
        <v>3140</v>
      </c>
      <c r="I6" s="20">
        <v>3998</v>
      </c>
      <c r="J6" s="20">
        <v>681</v>
      </c>
      <c r="K6" s="20">
        <v>2629</v>
      </c>
      <c r="L6" s="20">
        <v>1102</v>
      </c>
      <c r="M6" s="20">
        <v>1798</v>
      </c>
      <c r="N6" s="20">
        <v>1485</v>
      </c>
      <c r="O6" s="20">
        <v>2994</v>
      </c>
      <c r="P6" s="20">
        <v>2325</v>
      </c>
      <c r="Q6" s="20">
        <v>3059</v>
      </c>
      <c r="R6" s="21">
        <v>2745</v>
      </c>
      <c r="S6" s="22">
        <f>SUM(E6:R6)</f>
        <v>32367</v>
      </c>
    </row>
    <row r="7" spans="2:27" s="4" customFormat="1" ht="29.1" customHeight="1" thickTop="1" thickBot="1">
      <c r="B7" s="23"/>
      <c r="C7" s="271" t="s">
        <v>25</v>
      </c>
      <c r="D7" s="271"/>
      <c r="E7" s="24">
        <f>'[1]Stan i struktura XI 16'!E6</f>
        <v>2242</v>
      </c>
      <c r="F7" s="25">
        <f>'[1]Stan i struktura XI 16'!F6</f>
        <v>1779</v>
      </c>
      <c r="G7" s="25">
        <f>'[1]Stan i struktura XI 16'!G6</f>
        <v>2322</v>
      </c>
      <c r="H7" s="25">
        <f>'[1]Stan i struktura XI 16'!H6</f>
        <v>3020</v>
      </c>
      <c r="I7" s="25">
        <f>'[1]Stan i struktura XI 16'!I6</f>
        <v>3737</v>
      </c>
      <c r="J7" s="25">
        <f>'[1]Stan i struktura XI 16'!J6</f>
        <v>634</v>
      </c>
      <c r="K7" s="25">
        <f>'[1]Stan i struktura XI 16'!K6</f>
        <v>2513</v>
      </c>
      <c r="L7" s="25">
        <f>'[1]Stan i struktura XI 16'!L6</f>
        <v>1076</v>
      </c>
      <c r="M7" s="25">
        <f>'[1]Stan i struktura XI 16'!M6</f>
        <v>1704</v>
      </c>
      <c r="N7" s="25">
        <f>'[1]Stan i struktura XI 16'!N6</f>
        <v>1400</v>
      </c>
      <c r="O7" s="25">
        <f>'[1]Stan i struktura XI 16'!O6</f>
        <v>3005</v>
      </c>
      <c r="P7" s="25">
        <f>'[1]Stan i struktura XI 16'!P6</f>
        <v>2328</v>
      </c>
      <c r="Q7" s="25">
        <f>'[1]Stan i struktura XI 16'!Q6</f>
        <v>2902</v>
      </c>
      <c r="R7" s="26">
        <f>'[1]Stan i struktura XI 16'!R6</f>
        <v>2559</v>
      </c>
      <c r="S7" s="27">
        <f>'[1]Stan i struktura XI 16'!S6</f>
        <v>31221</v>
      </c>
      <c r="T7" s="28"/>
      <c r="V7" s="29">
        <f>SUM(E7:R7)</f>
        <v>31221</v>
      </c>
    </row>
    <row r="8" spans="2:27" ht="29.1" customHeight="1" thickTop="1" thickBot="1">
      <c r="B8" s="30"/>
      <c r="C8" s="249" t="s">
        <v>26</v>
      </c>
      <c r="D8" s="242"/>
      <c r="E8" s="31">
        <f t="shared" ref="E8:S8" si="0">E6-E7</f>
        <v>-12</v>
      </c>
      <c r="F8" s="31">
        <f t="shared" si="0"/>
        <v>-28</v>
      </c>
      <c r="G8" s="31">
        <f t="shared" si="0"/>
        <v>108</v>
      </c>
      <c r="H8" s="31">
        <f t="shared" si="0"/>
        <v>120</v>
      </c>
      <c r="I8" s="31">
        <f t="shared" si="0"/>
        <v>261</v>
      </c>
      <c r="J8" s="31">
        <f t="shared" si="0"/>
        <v>47</v>
      </c>
      <c r="K8" s="31">
        <f t="shared" si="0"/>
        <v>116</v>
      </c>
      <c r="L8" s="31">
        <f t="shared" si="0"/>
        <v>26</v>
      </c>
      <c r="M8" s="31">
        <f t="shared" si="0"/>
        <v>94</v>
      </c>
      <c r="N8" s="31">
        <f t="shared" si="0"/>
        <v>85</v>
      </c>
      <c r="O8" s="31">
        <f t="shared" si="0"/>
        <v>-11</v>
      </c>
      <c r="P8" s="31">
        <f t="shared" si="0"/>
        <v>-3</v>
      </c>
      <c r="Q8" s="31">
        <f t="shared" si="0"/>
        <v>157</v>
      </c>
      <c r="R8" s="32">
        <f t="shared" si="0"/>
        <v>186</v>
      </c>
      <c r="S8" s="33">
        <f t="shared" si="0"/>
        <v>1146</v>
      </c>
      <c r="T8" s="34"/>
    </row>
    <row r="9" spans="2:27" ht="29.1" customHeight="1" thickTop="1" thickBot="1">
      <c r="B9" s="35"/>
      <c r="C9" s="245" t="s">
        <v>27</v>
      </c>
      <c r="D9" s="246"/>
      <c r="E9" s="36">
        <f t="shared" ref="E9:S9" si="1">E6/E7*100</f>
        <v>99.464763603925064</v>
      </c>
      <c r="F9" s="36">
        <f t="shared" si="1"/>
        <v>98.426082068577855</v>
      </c>
      <c r="G9" s="36">
        <f t="shared" si="1"/>
        <v>104.65116279069768</v>
      </c>
      <c r="H9" s="36">
        <f t="shared" si="1"/>
        <v>103.97350993377484</v>
      </c>
      <c r="I9" s="36">
        <f t="shared" si="1"/>
        <v>106.98421193470698</v>
      </c>
      <c r="J9" s="36">
        <f t="shared" si="1"/>
        <v>107.41324921135646</v>
      </c>
      <c r="K9" s="36">
        <f t="shared" si="1"/>
        <v>104.61599681655392</v>
      </c>
      <c r="L9" s="36">
        <f t="shared" si="1"/>
        <v>102.41635687732342</v>
      </c>
      <c r="M9" s="36">
        <f t="shared" si="1"/>
        <v>105.51643192488262</v>
      </c>
      <c r="N9" s="36">
        <f t="shared" si="1"/>
        <v>106.07142857142857</v>
      </c>
      <c r="O9" s="36">
        <f t="shared" si="1"/>
        <v>99.633943427620636</v>
      </c>
      <c r="P9" s="36">
        <f t="shared" si="1"/>
        <v>99.871134020618555</v>
      </c>
      <c r="Q9" s="36">
        <f t="shared" si="1"/>
        <v>105.41006202618884</v>
      </c>
      <c r="R9" s="37">
        <f t="shared" si="1"/>
        <v>107.26846424384526</v>
      </c>
      <c r="S9" s="38">
        <f t="shared" si="1"/>
        <v>103.67060632266742</v>
      </c>
      <c r="T9" s="34"/>
      <c r="AA9" s="39"/>
    </row>
    <row r="10" spans="2:27" s="4" customFormat="1" ht="29.1" customHeight="1" thickTop="1" thickBot="1">
      <c r="B10" s="40" t="s">
        <v>28</v>
      </c>
      <c r="C10" s="247" t="s">
        <v>29</v>
      </c>
      <c r="D10" s="248"/>
      <c r="E10" s="41">
        <v>426</v>
      </c>
      <c r="F10" s="42">
        <v>255</v>
      </c>
      <c r="G10" s="43">
        <v>406</v>
      </c>
      <c r="H10" s="43">
        <v>487</v>
      </c>
      <c r="I10" s="43">
        <v>737</v>
      </c>
      <c r="J10" s="43">
        <v>210</v>
      </c>
      <c r="K10" s="43">
        <v>535</v>
      </c>
      <c r="L10" s="43">
        <v>177</v>
      </c>
      <c r="M10" s="44">
        <v>342</v>
      </c>
      <c r="N10" s="44">
        <v>244</v>
      </c>
      <c r="O10" s="44">
        <v>572</v>
      </c>
      <c r="P10" s="44">
        <v>394</v>
      </c>
      <c r="Q10" s="44">
        <v>612</v>
      </c>
      <c r="R10" s="44">
        <v>578</v>
      </c>
      <c r="S10" s="45">
        <f>SUM(E10:R10)</f>
        <v>5975</v>
      </c>
      <c r="T10" s="28"/>
    </row>
    <row r="11" spans="2:27" ht="29.1" customHeight="1" thickTop="1" thickBot="1">
      <c r="B11" s="46"/>
      <c r="C11" s="249" t="s">
        <v>30</v>
      </c>
      <c r="D11" s="242"/>
      <c r="E11" s="47">
        <f t="shared" ref="E11:S11" si="2">E76/E10*100</f>
        <v>16.431924882629108</v>
      </c>
      <c r="F11" s="47">
        <f t="shared" si="2"/>
        <v>11.76470588235294</v>
      </c>
      <c r="G11" s="47">
        <f t="shared" si="2"/>
        <v>7.8817733990147785</v>
      </c>
      <c r="H11" s="47">
        <f t="shared" si="2"/>
        <v>8.6242299794661186</v>
      </c>
      <c r="I11" s="47">
        <f t="shared" si="2"/>
        <v>7.1913161465400277</v>
      </c>
      <c r="J11" s="47">
        <f t="shared" si="2"/>
        <v>8.0952380952380949</v>
      </c>
      <c r="K11" s="47">
        <f t="shared" si="2"/>
        <v>4.2990654205607477</v>
      </c>
      <c r="L11" s="47">
        <f t="shared" si="2"/>
        <v>8.4745762711864394</v>
      </c>
      <c r="M11" s="47">
        <f t="shared" si="2"/>
        <v>9.6491228070175428</v>
      </c>
      <c r="N11" s="47">
        <f t="shared" si="2"/>
        <v>9.0163934426229506</v>
      </c>
      <c r="O11" s="47">
        <f t="shared" si="2"/>
        <v>13.81118881118881</v>
      </c>
      <c r="P11" s="47">
        <f t="shared" si="2"/>
        <v>12.944162436548224</v>
      </c>
      <c r="Q11" s="47">
        <f t="shared" si="2"/>
        <v>7.5163398692810457</v>
      </c>
      <c r="R11" s="48">
        <f t="shared" si="2"/>
        <v>6.2283737024221448</v>
      </c>
      <c r="S11" s="49">
        <f t="shared" si="2"/>
        <v>9.1882845188284517</v>
      </c>
      <c r="T11" s="34"/>
    </row>
    <row r="12" spans="2:27" ht="29.1" customHeight="1" thickTop="1" thickBot="1">
      <c r="B12" s="50" t="s">
        <v>31</v>
      </c>
      <c r="C12" s="250" t="s">
        <v>32</v>
      </c>
      <c r="D12" s="251"/>
      <c r="E12" s="41">
        <v>438</v>
      </c>
      <c r="F12" s="43">
        <v>283</v>
      </c>
      <c r="G12" s="43">
        <v>298</v>
      </c>
      <c r="H12" s="43">
        <v>367</v>
      </c>
      <c r="I12" s="43">
        <v>476</v>
      </c>
      <c r="J12" s="43">
        <v>163</v>
      </c>
      <c r="K12" s="43">
        <v>419</v>
      </c>
      <c r="L12" s="43">
        <v>151</v>
      </c>
      <c r="M12" s="44">
        <v>248</v>
      </c>
      <c r="N12" s="44">
        <v>159</v>
      </c>
      <c r="O12" s="44">
        <v>583</v>
      </c>
      <c r="P12" s="44">
        <v>397</v>
      </c>
      <c r="Q12" s="44">
        <v>455</v>
      </c>
      <c r="R12" s="44">
        <v>392</v>
      </c>
      <c r="S12" s="45">
        <f>SUM(E12:R12)</f>
        <v>4829</v>
      </c>
      <c r="T12" s="34"/>
    </row>
    <row r="13" spans="2:27" ht="29.1" customHeight="1" thickTop="1" thickBot="1">
      <c r="B13" s="46" t="s">
        <v>22</v>
      </c>
      <c r="C13" s="252" t="s">
        <v>33</v>
      </c>
      <c r="D13" s="253"/>
      <c r="E13" s="51">
        <v>197</v>
      </c>
      <c r="F13" s="52">
        <v>134</v>
      </c>
      <c r="G13" s="52">
        <v>189</v>
      </c>
      <c r="H13" s="52">
        <v>201</v>
      </c>
      <c r="I13" s="52">
        <v>274</v>
      </c>
      <c r="J13" s="52">
        <v>70</v>
      </c>
      <c r="K13" s="52">
        <v>281</v>
      </c>
      <c r="L13" s="52">
        <v>94</v>
      </c>
      <c r="M13" s="53">
        <v>133</v>
      </c>
      <c r="N13" s="53">
        <v>88</v>
      </c>
      <c r="O13" s="53">
        <v>331</v>
      </c>
      <c r="P13" s="53">
        <v>230</v>
      </c>
      <c r="Q13" s="53">
        <v>294</v>
      </c>
      <c r="R13" s="53">
        <v>190</v>
      </c>
      <c r="S13" s="54">
        <f t="shared" ref="S13:S15" si="3">SUM(E13:R13)</f>
        <v>2706</v>
      </c>
      <c r="T13" s="34"/>
    </row>
    <row r="14" spans="2:27" s="4" customFormat="1" ht="29.1" customHeight="1" thickTop="1" thickBot="1">
      <c r="B14" s="18" t="s">
        <v>22</v>
      </c>
      <c r="C14" s="254" t="s">
        <v>34</v>
      </c>
      <c r="D14" s="255"/>
      <c r="E14" s="51">
        <v>132</v>
      </c>
      <c r="F14" s="52">
        <v>99</v>
      </c>
      <c r="G14" s="52">
        <v>158</v>
      </c>
      <c r="H14" s="52">
        <v>150</v>
      </c>
      <c r="I14" s="52">
        <v>216</v>
      </c>
      <c r="J14" s="52">
        <v>46</v>
      </c>
      <c r="K14" s="52">
        <v>230</v>
      </c>
      <c r="L14" s="52">
        <v>50</v>
      </c>
      <c r="M14" s="53">
        <v>126</v>
      </c>
      <c r="N14" s="53">
        <v>78</v>
      </c>
      <c r="O14" s="53">
        <v>264</v>
      </c>
      <c r="P14" s="53">
        <v>185</v>
      </c>
      <c r="Q14" s="53">
        <v>232</v>
      </c>
      <c r="R14" s="53">
        <v>152</v>
      </c>
      <c r="S14" s="54">
        <f t="shared" si="3"/>
        <v>2118</v>
      </c>
      <c r="T14" s="28"/>
    </row>
    <row r="15" spans="2:27" s="4" customFormat="1" ht="29.1" customHeight="1" thickTop="1" thickBot="1">
      <c r="B15" s="55" t="s">
        <v>22</v>
      </c>
      <c r="C15" s="256" t="s">
        <v>35</v>
      </c>
      <c r="D15" s="257"/>
      <c r="E15" s="56">
        <v>104</v>
      </c>
      <c r="F15" s="57">
        <v>69</v>
      </c>
      <c r="G15" s="57">
        <v>58</v>
      </c>
      <c r="H15" s="57">
        <v>63</v>
      </c>
      <c r="I15" s="57">
        <v>99</v>
      </c>
      <c r="J15" s="57">
        <v>57</v>
      </c>
      <c r="K15" s="57">
        <v>64</v>
      </c>
      <c r="L15" s="57">
        <v>32</v>
      </c>
      <c r="M15" s="58">
        <v>76</v>
      </c>
      <c r="N15" s="58">
        <v>38</v>
      </c>
      <c r="O15" s="58">
        <v>138</v>
      </c>
      <c r="P15" s="58">
        <v>90</v>
      </c>
      <c r="Q15" s="58">
        <v>82</v>
      </c>
      <c r="R15" s="58">
        <v>93</v>
      </c>
      <c r="S15" s="54">
        <f t="shared" si="3"/>
        <v>1063</v>
      </c>
      <c r="T15" s="28"/>
    </row>
    <row r="16" spans="2:27" ht="29.1" customHeight="1" thickBot="1">
      <c r="B16" s="238" t="s">
        <v>36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9"/>
    </row>
    <row r="17" spans="2:19" ht="29.1" customHeight="1" thickTop="1" thickBot="1">
      <c r="B17" s="260" t="s">
        <v>20</v>
      </c>
      <c r="C17" s="261" t="s">
        <v>37</v>
      </c>
      <c r="D17" s="262"/>
      <c r="E17" s="59">
        <v>1247</v>
      </c>
      <c r="F17" s="60">
        <v>971</v>
      </c>
      <c r="G17" s="60">
        <v>1365</v>
      </c>
      <c r="H17" s="60">
        <v>1721</v>
      </c>
      <c r="I17" s="60">
        <v>2366</v>
      </c>
      <c r="J17" s="60">
        <v>308</v>
      </c>
      <c r="K17" s="60">
        <v>1557</v>
      </c>
      <c r="L17" s="60">
        <v>531</v>
      </c>
      <c r="M17" s="61">
        <v>993</v>
      </c>
      <c r="N17" s="61">
        <v>849</v>
      </c>
      <c r="O17" s="61">
        <v>1684</v>
      </c>
      <c r="P17" s="61">
        <v>1369</v>
      </c>
      <c r="Q17" s="61">
        <v>1803</v>
      </c>
      <c r="R17" s="61">
        <v>1536</v>
      </c>
      <c r="S17" s="54">
        <f>SUM(E17:R17)</f>
        <v>18300</v>
      </c>
    </row>
    <row r="18" spans="2:19" ht="29.1" customHeight="1" thickTop="1" thickBot="1">
      <c r="B18" s="199"/>
      <c r="C18" s="226" t="s">
        <v>38</v>
      </c>
      <c r="D18" s="227"/>
      <c r="E18" s="62">
        <f t="shared" ref="E18:S18" si="4">E17/E6*100</f>
        <v>55.919282511210767</v>
      </c>
      <c r="F18" s="62">
        <f t="shared" si="4"/>
        <v>55.454026270702464</v>
      </c>
      <c r="G18" s="62">
        <f t="shared" si="4"/>
        <v>56.172839506172842</v>
      </c>
      <c r="H18" s="62">
        <f t="shared" si="4"/>
        <v>54.808917197452232</v>
      </c>
      <c r="I18" s="62">
        <f t="shared" si="4"/>
        <v>59.179589794897446</v>
      </c>
      <c r="J18" s="62">
        <f t="shared" si="4"/>
        <v>45.227606461086637</v>
      </c>
      <c r="K18" s="62">
        <f t="shared" si="4"/>
        <v>59.224039558767593</v>
      </c>
      <c r="L18" s="62">
        <f t="shared" si="4"/>
        <v>48.185117967332125</v>
      </c>
      <c r="M18" s="62">
        <f t="shared" si="4"/>
        <v>55.228031145717459</v>
      </c>
      <c r="N18" s="62">
        <f t="shared" si="4"/>
        <v>57.171717171717177</v>
      </c>
      <c r="O18" s="62">
        <f t="shared" si="4"/>
        <v>56.245824983299933</v>
      </c>
      <c r="P18" s="62">
        <f t="shared" si="4"/>
        <v>58.881720430107535</v>
      </c>
      <c r="Q18" s="62">
        <f t="shared" si="4"/>
        <v>58.94083033671135</v>
      </c>
      <c r="R18" s="63">
        <f t="shared" si="4"/>
        <v>55.956284153005463</v>
      </c>
      <c r="S18" s="64">
        <f t="shared" si="4"/>
        <v>56.539067568820087</v>
      </c>
    </row>
    <row r="19" spans="2:19" ht="29.1" customHeight="1" thickTop="1" thickBot="1">
      <c r="B19" s="231" t="s">
        <v>23</v>
      </c>
      <c r="C19" s="241" t="s">
        <v>39</v>
      </c>
      <c r="D19" s="242"/>
      <c r="E19" s="51">
        <v>0</v>
      </c>
      <c r="F19" s="52">
        <v>1107</v>
      </c>
      <c r="G19" s="52">
        <v>1236</v>
      </c>
      <c r="H19" s="52">
        <v>1722</v>
      </c>
      <c r="I19" s="52">
        <v>1703</v>
      </c>
      <c r="J19" s="52">
        <v>339</v>
      </c>
      <c r="K19" s="52">
        <v>1494</v>
      </c>
      <c r="L19" s="52">
        <v>658</v>
      </c>
      <c r="M19" s="53">
        <v>1031</v>
      </c>
      <c r="N19" s="53">
        <v>733</v>
      </c>
      <c r="O19" s="53">
        <v>0</v>
      </c>
      <c r="P19" s="53">
        <v>1416</v>
      </c>
      <c r="Q19" s="53">
        <v>1453</v>
      </c>
      <c r="R19" s="53">
        <v>1282</v>
      </c>
      <c r="S19" s="65">
        <f>SUM(E19:R19)</f>
        <v>14174</v>
      </c>
    </row>
    <row r="20" spans="2:19" ht="29.1" customHeight="1" thickTop="1" thickBot="1">
      <c r="B20" s="199"/>
      <c r="C20" s="226" t="s">
        <v>38</v>
      </c>
      <c r="D20" s="227"/>
      <c r="E20" s="62">
        <f t="shared" ref="E20:S20" si="5">E19/E6*100</f>
        <v>0</v>
      </c>
      <c r="F20" s="62">
        <f t="shared" si="5"/>
        <v>63.221016561964596</v>
      </c>
      <c r="G20" s="62">
        <f t="shared" si="5"/>
        <v>50.864197530864196</v>
      </c>
      <c r="H20" s="62">
        <f t="shared" si="5"/>
        <v>54.840764331210188</v>
      </c>
      <c r="I20" s="62">
        <f t="shared" si="5"/>
        <v>42.596298149074535</v>
      </c>
      <c r="J20" s="62">
        <f t="shared" si="5"/>
        <v>49.779735682819378</v>
      </c>
      <c r="K20" s="62">
        <f t="shared" si="5"/>
        <v>56.827691137314574</v>
      </c>
      <c r="L20" s="62">
        <f t="shared" si="5"/>
        <v>59.709618874773142</v>
      </c>
      <c r="M20" s="62">
        <f t="shared" si="5"/>
        <v>57.341490545050057</v>
      </c>
      <c r="N20" s="62">
        <f t="shared" si="5"/>
        <v>49.360269360269356</v>
      </c>
      <c r="O20" s="62">
        <f t="shared" si="5"/>
        <v>0</v>
      </c>
      <c r="P20" s="62">
        <f t="shared" si="5"/>
        <v>60.903225806451609</v>
      </c>
      <c r="Q20" s="62">
        <f t="shared" si="5"/>
        <v>47.499182739457339</v>
      </c>
      <c r="R20" s="63">
        <f t="shared" si="5"/>
        <v>46.703096539162118</v>
      </c>
      <c r="S20" s="64">
        <f t="shared" si="5"/>
        <v>43.791516050298142</v>
      </c>
    </row>
    <row r="21" spans="2:19" s="4" customFormat="1" ht="29.1" customHeight="1" thickTop="1" thickBot="1">
      <c r="B21" s="223" t="s">
        <v>28</v>
      </c>
      <c r="C21" s="224" t="s">
        <v>40</v>
      </c>
      <c r="D21" s="225"/>
      <c r="E21" s="51">
        <v>506</v>
      </c>
      <c r="F21" s="52">
        <v>344</v>
      </c>
      <c r="G21" s="52">
        <v>481</v>
      </c>
      <c r="H21" s="52">
        <v>709</v>
      </c>
      <c r="I21" s="52">
        <v>718</v>
      </c>
      <c r="J21" s="52">
        <v>106</v>
      </c>
      <c r="K21" s="52">
        <v>507</v>
      </c>
      <c r="L21" s="52">
        <v>156</v>
      </c>
      <c r="M21" s="53">
        <v>281</v>
      </c>
      <c r="N21" s="53">
        <v>185</v>
      </c>
      <c r="O21" s="53">
        <v>457</v>
      </c>
      <c r="P21" s="53">
        <v>315</v>
      </c>
      <c r="Q21" s="53">
        <v>600</v>
      </c>
      <c r="R21" s="53">
        <v>325</v>
      </c>
      <c r="S21" s="54">
        <f>SUM(E21:R21)</f>
        <v>5690</v>
      </c>
    </row>
    <row r="22" spans="2:19" ht="29.1" customHeight="1" thickTop="1" thickBot="1">
      <c r="B22" s="199"/>
      <c r="C22" s="226" t="s">
        <v>38</v>
      </c>
      <c r="D22" s="227"/>
      <c r="E22" s="62">
        <f t="shared" ref="E22:S22" si="6">E21/E6*100</f>
        <v>22.690582959641254</v>
      </c>
      <c r="F22" s="62">
        <f t="shared" si="6"/>
        <v>19.645916619074814</v>
      </c>
      <c r="G22" s="62">
        <f t="shared" si="6"/>
        <v>19.794238683127571</v>
      </c>
      <c r="H22" s="62">
        <f t="shared" si="6"/>
        <v>22.579617834394906</v>
      </c>
      <c r="I22" s="62">
        <f t="shared" si="6"/>
        <v>17.958979489744873</v>
      </c>
      <c r="J22" s="62">
        <f t="shared" si="6"/>
        <v>15.565345080763581</v>
      </c>
      <c r="K22" s="62">
        <f t="shared" si="6"/>
        <v>19.284899201217193</v>
      </c>
      <c r="L22" s="62">
        <f t="shared" si="6"/>
        <v>14.156079854809436</v>
      </c>
      <c r="M22" s="62">
        <f t="shared" si="6"/>
        <v>15.628476084538375</v>
      </c>
      <c r="N22" s="62">
        <f t="shared" si="6"/>
        <v>12.457912457912458</v>
      </c>
      <c r="O22" s="62">
        <f t="shared" si="6"/>
        <v>15.263861055444222</v>
      </c>
      <c r="P22" s="62">
        <f t="shared" si="6"/>
        <v>13.548387096774196</v>
      </c>
      <c r="Q22" s="62">
        <f t="shared" si="6"/>
        <v>19.614253023864009</v>
      </c>
      <c r="R22" s="63">
        <f t="shared" si="6"/>
        <v>11.839708561020036</v>
      </c>
      <c r="S22" s="64">
        <f t="shared" si="6"/>
        <v>17.579633577409091</v>
      </c>
    </row>
    <row r="23" spans="2:19" s="4" customFormat="1" ht="29.1" customHeight="1" thickTop="1" thickBot="1">
      <c r="B23" s="223" t="s">
        <v>31</v>
      </c>
      <c r="C23" s="243" t="s">
        <v>41</v>
      </c>
      <c r="D23" s="244"/>
      <c r="E23" s="51">
        <v>211</v>
      </c>
      <c r="F23" s="52">
        <v>157</v>
      </c>
      <c r="G23" s="52">
        <v>141</v>
      </c>
      <c r="H23" s="52">
        <v>218</v>
      </c>
      <c r="I23" s="52">
        <v>61</v>
      </c>
      <c r="J23" s="52">
        <v>28</v>
      </c>
      <c r="K23" s="52">
        <v>92</v>
      </c>
      <c r="L23" s="52">
        <v>37</v>
      </c>
      <c r="M23" s="53">
        <v>167</v>
      </c>
      <c r="N23" s="53">
        <v>70</v>
      </c>
      <c r="O23" s="53">
        <v>221</v>
      </c>
      <c r="P23" s="53">
        <v>86</v>
      </c>
      <c r="Q23" s="53">
        <v>174</v>
      </c>
      <c r="R23" s="53">
        <v>92</v>
      </c>
      <c r="S23" s="54">
        <f>SUM(E23:R23)</f>
        <v>1755</v>
      </c>
    </row>
    <row r="24" spans="2:19" ht="29.1" customHeight="1" thickTop="1" thickBot="1">
      <c r="B24" s="199"/>
      <c r="C24" s="226" t="s">
        <v>38</v>
      </c>
      <c r="D24" s="227"/>
      <c r="E24" s="62">
        <f t="shared" ref="E24:S24" si="7">E23/E6*100</f>
        <v>9.4618834080717491</v>
      </c>
      <c r="F24" s="62">
        <f t="shared" si="7"/>
        <v>8.9663049685893785</v>
      </c>
      <c r="G24" s="62">
        <f t="shared" si="7"/>
        <v>5.8024691358024691</v>
      </c>
      <c r="H24" s="62">
        <f t="shared" si="7"/>
        <v>6.9426751592356686</v>
      </c>
      <c r="I24" s="62">
        <f t="shared" si="7"/>
        <v>1.5257628814407203</v>
      </c>
      <c r="J24" s="62">
        <f t="shared" si="7"/>
        <v>4.1116005873715125</v>
      </c>
      <c r="K24" s="62">
        <f t="shared" si="7"/>
        <v>3.499429440852035</v>
      </c>
      <c r="L24" s="62">
        <f t="shared" si="7"/>
        <v>3.3575317604355717</v>
      </c>
      <c r="M24" s="62">
        <f t="shared" si="7"/>
        <v>9.2880978865405996</v>
      </c>
      <c r="N24" s="62">
        <f t="shared" si="7"/>
        <v>4.7138047138047137</v>
      </c>
      <c r="O24" s="62">
        <f t="shared" si="7"/>
        <v>7.3814295257181026</v>
      </c>
      <c r="P24" s="62">
        <f t="shared" si="7"/>
        <v>3.6989247311827955</v>
      </c>
      <c r="Q24" s="62">
        <f t="shared" si="7"/>
        <v>5.688133376920562</v>
      </c>
      <c r="R24" s="63">
        <f t="shared" si="7"/>
        <v>3.3515482695810568</v>
      </c>
      <c r="S24" s="64">
        <f t="shared" si="7"/>
        <v>5.4221892668458613</v>
      </c>
    </row>
    <row r="25" spans="2:19" s="4" customFormat="1" ht="29.1" customHeight="1" thickTop="1" thickBot="1">
      <c r="B25" s="223" t="s">
        <v>42</v>
      </c>
      <c r="C25" s="224" t="s">
        <v>43</v>
      </c>
      <c r="D25" s="225"/>
      <c r="E25" s="66">
        <v>63</v>
      </c>
      <c r="F25" s="53">
        <v>58</v>
      </c>
      <c r="G25" s="53">
        <v>76</v>
      </c>
      <c r="H25" s="53">
        <v>99</v>
      </c>
      <c r="I25" s="53">
        <v>123</v>
      </c>
      <c r="J25" s="53">
        <v>11</v>
      </c>
      <c r="K25" s="53">
        <v>67</v>
      </c>
      <c r="L25" s="53">
        <v>41</v>
      </c>
      <c r="M25" s="53">
        <v>47</v>
      </c>
      <c r="N25" s="53">
        <v>73</v>
      </c>
      <c r="O25" s="53">
        <v>98</v>
      </c>
      <c r="P25" s="53">
        <v>94</v>
      </c>
      <c r="Q25" s="53">
        <v>107</v>
      </c>
      <c r="R25" s="53">
        <v>93</v>
      </c>
      <c r="S25" s="54">
        <f>SUM(E25:R25)</f>
        <v>1050</v>
      </c>
    </row>
    <row r="26" spans="2:19" ht="29.1" customHeight="1" thickTop="1" thickBot="1">
      <c r="B26" s="199"/>
      <c r="C26" s="226" t="s">
        <v>38</v>
      </c>
      <c r="D26" s="227"/>
      <c r="E26" s="62">
        <f t="shared" ref="E26:S26" si="8">E25/E6*100</f>
        <v>2.8251121076233185</v>
      </c>
      <c r="F26" s="62">
        <f t="shared" si="8"/>
        <v>3.3123929183323817</v>
      </c>
      <c r="G26" s="62">
        <f t="shared" si="8"/>
        <v>3.1275720164609053</v>
      </c>
      <c r="H26" s="62">
        <f t="shared" si="8"/>
        <v>3.1528662420382165</v>
      </c>
      <c r="I26" s="62">
        <f t="shared" si="8"/>
        <v>3.0765382691345673</v>
      </c>
      <c r="J26" s="62">
        <f t="shared" si="8"/>
        <v>1.6152716593245229</v>
      </c>
      <c r="K26" s="62">
        <f t="shared" si="8"/>
        <v>2.5484975275770254</v>
      </c>
      <c r="L26" s="62">
        <f t="shared" si="8"/>
        <v>3.7205081669691471</v>
      </c>
      <c r="M26" s="62">
        <f t="shared" si="8"/>
        <v>2.6140155728587322</v>
      </c>
      <c r="N26" s="62">
        <f t="shared" si="8"/>
        <v>4.9158249158249161</v>
      </c>
      <c r="O26" s="62">
        <f t="shared" si="8"/>
        <v>3.2732130928523713</v>
      </c>
      <c r="P26" s="62">
        <f t="shared" si="8"/>
        <v>4.043010752688172</v>
      </c>
      <c r="Q26" s="62">
        <f t="shared" si="8"/>
        <v>3.4978751225890816</v>
      </c>
      <c r="R26" s="63">
        <f t="shared" si="8"/>
        <v>3.3879781420765025</v>
      </c>
      <c r="S26" s="64">
        <f t="shared" si="8"/>
        <v>3.2440448605060705</v>
      </c>
    </row>
    <row r="27" spans="2:19" ht="29.1" customHeight="1" thickTop="1" thickBot="1">
      <c r="B27" s="223" t="s">
        <v>44</v>
      </c>
      <c r="C27" s="229" t="s">
        <v>45</v>
      </c>
      <c r="D27" s="230"/>
      <c r="E27" s="66">
        <v>324</v>
      </c>
      <c r="F27" s="53">
        <v>315</v>
      </c>
      <c r="G27" s="53">
        <v>509</v>
      </c>
      <c r="H27" s="53">
        <v>505</v>
      </c>
      <c r="I27" s="53">
        <v>811</v>
      </c>
      <c r="J27" s="53">
        <v>129</v>
      </c>
      <c r="K27" s="53">
        <v>511</v>
      </c>
      <c r="L27" s="53">
        <v>156</v>
      </c>
      <c r="M27" s="53">
        <v>410</v>
      </c>
      <c r="N27" s="53">
        <v>225</v>
      </c>
      <c r="O27" s="53">
        <v>536</v>
      </c>
      <c r="P27" s="53">
        <v>581</v>
      </c>
      <c r="Q27" s="53">
        <v>476</v>
      </c>
      <c r="R27" s="53">
        <v>534</v>
      </c>
      <c r="S27" s="54">
        <f>SUM(E27:R27)</f>
        <v>6022</v>
      </c>
    </row>
    <row r="28" spans="2:19" ht="29.1" customHeight="1" thickTop="1" thickBot="1">
      <c r="B28" s="228"/>
      <c r="C28" s="226" t="s">
        <v>38</v>
      </c>
      <c r="D28" s="227"/>
      <c r="E28" s="62">
        <f>E27/E6*100</f>
        <v>14.52914798206278</v>
      </c>
      <c r="F28" s="62">
        <f t="shared" ref="F28:S28" si="9">F27/F6*100</f>
        <v>17.989720159908622</v>
      </c>
      <c r="G28" s="62">
        <f t="shared" si="9"/>
        <v>20.94650205761317</v>
      </c>
      <c r="H28" s="62">
        <f t="shared" si="9"/>
        <v>16.082802547770701</v>
      </c>
      <c r="I28" s="62">
        <f t="shared" si="9"/>
        <v>20.28514257128564</v>
      </c>
      <c r="J28" s="62">
        <f t="shared" si="9"/>
        <v>18.942731277533039</v>
      </c>
      <c r="K28" s="62">
        <f t="shared" si="9"/>
        <v>19.437048307341197</v>
      </c>
      <c r="L28" s="62">
        <f t="shared" si="9"/>
        <v>14.156079854809436</v>
      </c>
      <c r="M28" s="62">
        <f t="shared" si="9"/>
        <v>22.803114571746384</v>
      </c>
      <c r="N28" s="62">
        <f t="shared" si="9"/>
        <v>15.151515151515152</v>
      </c>
      <c r="O28" s="62">
        <f t="shared" si="9"/>
        <v>17.90247160988644</v>
      </c>
      <c r="P28" s="62">
        <f t="shared" si="9"/>
        <v>24.989247311827956</v>
      </c>
      <c r="Q28" s="62">
        <f t="shared" si="9"/>
        <v>15.560640732265446</v>
      </c>
      <c r="R28" s="63">
        <f t="shared" si="9"/>
        <v>19.453551912568308</v>
      </c>
      <c r="S28" s="64">
        <f t="shared" si="9"/>
        <v>18.60536966663577</v>
      </c>
    </row>
    <row r="29" spans="2:19" ht="29.1" customHeight="1" thickTop="1" thickBot="1">
      <c r="B29" s="238" t="s">
        <v>46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40"/>
    </row>
    <row r="30" spans="2:19" ht="29.1" customHeight="1" thickTop="1" thickBot="1">
      <c r="B30" s="231" t="s">
        <v>20</v>
      </c>
      <c r="C30" s="241" t="s">
        <v>47</v>
      </c>
      <c r="D30" s="242"/>
      <c r="E30" s="51">
        <v>476</v>
      </c>
      <c r="F30" s="52">
        <v>437</v>
      </c>
      <c r="G30" s="52">
        <v>663</v>
      </c>
      <c r="H30" s="52">
        <v>822</v>
      </c>
      <c r="I30" s="52">
        <v>946</v>
      </c>
      <c r="J30" s="52">
        <v>120</v>
      </c>
      <c r="K30" s="52">
        <v>707</v>
      </c>
      <c r="L30" s="52">
        <v>299</v>
      </c>
      <c r="M30" s="53">
        <v>515</v>
      </c>
      <c r="N30" s="53">
        <v>433</v>
      </c>
      <c r="O30" s="53">
        <v>644</v>
      </c>
      <c r="P30" s="53">
        <v>684</v>
      </c>
      <c r="Q30" s="53">
        <v>758</v>
      </c>
      <c r="R30" s="53">
        <v>727</v>
      </c>
      <c r="S30" s="54">
        <f>SUM(E30:R30)</f>
        <v>8231</v>
      </c>
    </row>
    <row r="31" spans="2:19" ht="29.1" customHeight="1" thickTop="1" thickBot="1">
      <c r="B31" s="199"/>
      <c r="C31" s="226" t="s">
        <v>38</v>
      </c>
      <c r="D31" s="227"/>
      <c r="E31" s="62">
        <f t="shared" ref="E31:S31" si="10">E30/E6*100</f>
        <v>21.345291479820627</v>
      </c>
      <c r="F31" s="62">
        <f t="shared" si="10"/>
        <v>24.957167332952597</v>
      </c>
      <c r="G31" s="62">
        <f t="shared" si="10"/>
        <v>27.283950617283953</v>
      </c>
      <c r="H31" s="62">
        <f t="shared" si="10"/>
        <v>26.178343949044585</v>
      </c>
      <c r="I31" s="62">
        <f t="shared" si="10"/>
        <v>23.661830915457731</v>
      </c>
      <c r="J31" s="62">
        <f t="shared" si="10"/>
        <v>17.621145374449341</v>
      </c>
      <c r="K31" s="62">
        <f t="shared" si="10"/>
        <v>26.89235450741727</v>
      </c>
      <c r="L31" s="62">
        <f t="shared" si="10"/>
        <v>27.132486388384752</v>
      </c>
      <c r="M31" s="62">
        <f t="shared" si="10"/>
        <v>28.642936596218021</v>
      </c>
      <c r="N31" s="62">
        <f t="shared" si="10"/>
        <v>29.158249158249163</v>
      </c>
      <c r="O31" s="62">
        <f t="shared" si="10"/>
        <v>21.509686038744157</v>
      </c>
      <c r="P31" s="62">
        <f t="shared" si="10"/>
        <v>29.419354838709676</v>
      </c>
      <c r="Q31" s="62">
        <f t="shared" si="10"/>
        <v>24.779339653481529</v>
      </c>
      <c r="R31" s="63">
        <f t="shared" si="10"/>
        <v>26.484517304189438</v>
      </c>
      <c r="S31" s="64">
        <f t="shared" si="10"/>
        <v>25.430222139833781</v>
      </c>
    </row>
    <row r="32" spans="2:19" ht="29.1" customHeight="1" thickTop="1" thickBot="1">
      <c r="B32" s="223" t="s">
        <v>23</v>
      </c>
      <c r="C32" s="224" t="s">
        <v>48</v>
      </c>
      <c r="D32" s="225"/>
      <c r="E32" s="51">
        <v>769</v>
      </c>
      <c r="F32" s="52">
        <v>607</v>
      </c>
      <c r="G32" s="52">
        <v>714</v>
      </c>
      <c r="H32" s="52">
        <v>931</v>
      </c>
      <c r="I32" s="52">
        <v>1174</v>
      </c>
      <c r="J32" s="52">
        <v>279</v>
      </c>
      <c r="K32" s="52">
        <v>740</v>
      </c>
      <c r="L32" s="52">
        <v>369</v>
      </c>
      <c r="M32" s="53">
        <v>509</v>
      </c>
      <c r="N32" s="53">
        <v>434</v>
      </c>
      <c r="O32" s="53">
        <v>900</v>
      </c>
      <c r="P32" s="53">
        <v>622</v>
      </c>
      <c r="Q32" s="53">
        <v>888</v>
      </c>
      <c r="R32" s="53">
        <v>835</v>
      </c>
      <c r="S32" s="54">
        <f>SUM(E32:R32)</f>
        <v>9771</v>
      </c>
    </row>
    <row r="33" spans="2:29" ht="29.1" customHeight="1" thickTop="1" thickBot="1">
      <c r="B33" s="199"/>
      <c r="C33" s="226" t="s">
        <v>38</v>
      </c>
      <c r="D33" s="227"/>
      <c r="E33" s="62">
        <f t="shared" ref="E33:S33" si="11">E32/E6*100</f>
        <v>34.484304932735427</v>
      </c>
      <c r="F33" s="62">
        <f t="shared" si="11"/>
        <v>34.66590519703027</v>
      </c>
      <c r="G33" s="62">
        <f t="shared" si="11"/>
        <v>29.382716049382719</v>
      </c>
      <c r="H33" s="62">
        <f t="shared" si="11"/>
        <v>29.64968152866242</v>
      </c>
      <c r="I33" s="62">
        <f t="shared" si="11"/>
        <v>29.364682341170585</v>
      </c>
      <c r="J33" s="62">
        <f t="shared" si="11"/>
        <v>40.969162995594715</v>
      </c>
      <c r="K33" s="62">
        <f t="shared" si="11"/>
        <v>28.14758463294028</v>
      </c>
      <c r="L33" s="62">
        <f t="shared" si="11"/>
        <v>33.484573502722327</v>
      </c>
      <c r="M33" s="62">
        <f t="shared" si="11"/>
        <v>28.309232480533925</v>
      </c>
      <c r="N33" s="62">
        <f t="shared" si="11"/>
        <v>29.225589225589228</v>
      </c>
      <c r="O33" s="62">
        <f t="shared" si="11"/>
        <v>30.060120240480963</v>
      </c>
      <c r="P33" s="62">
        <f t="shared" si="11"/>
        <v>26.752688172043008</v>
      </c>
      <c r="Q33" s="62">
        <f t="shared" si="11"/>
        <v>29.029094475318733</v>
      </c>
      <c r="R33" s="63">
        <f t="shared" si="11"/>
        <v>30.418943533697636</v>
      </c>
      <c r="S33" s="64">
        <f t="shared" si="11"/>
        <v>30.18815460190935</v>
      </c>
    </row>
    <row r="34" spans="2:29" ht="29.1" customHeight="1" thickTop="1" thickBot="1">
      <c r="B34" s="223" t="s">
        <v>28</v>
      </c>
      <c r="C34" s="224" t="s">
        <v>49</v>
      </c>
      <c r="D34" s="225"/>
      <c r="E34" s="51">
        <v>781</v>
      </c>
      <c r="F34" s="52">
        <v>768</v>
      </c>
      <c r="G34" s="52">
        <v>1289</v>
      </c>
      <c r="H34" s="52">
        <v>1619</v>
      </c>
      <c r="I34" s="52">
        <v>2260</v>
      </c>
      <c r="J34" s="52">
        <v>270</v>
      </c>
      <c r="K34" s="52">
        <v>1392</v>
      </c>
      <c r="L34" s="52">
        <v>521</v>
      </c>
      <c r="M34" s="53">
        <v>846</v>
      </c>
      <c r="N34" s="53">
        <v>777</v>
      </c>
      <c r="O34" s="53">
        <v>1389</v>
      </c>
      <c r="P34" s="53">
        <v>1144</v>
      </c>
      <c r="Q34" s="53">
        <v>1535</v>
      </c>
      <c r="R34" s="53">
        <v>1398</v>
      </c>
      <c r="S34" s="54">
        <f>SUM(E34:R34)</f>
        <v>15989</v>
      </c>
    </row>
    <row r="35" spans="2:29" ht="29.1" customHeight="1" thickTop="1" thickBot="1">
      <c r="B35" s="199"/>
      <c r="C35" s="226" t="s">
        <v>38</v>
      </c>
      <c r="D35" s="227"/>
      <c r="E35" s="62">
        <f t="shared" ref="E35:S35" si="12">E34/E6*100</f>
        <v>35.022421524663677</v>
      </c>
      <c r="F35" s="62">
        <f t="shared" si="12"/>
        <v>43.860651056539119</v>
      </c>
      <c r="G35" s="62">
        <f t="shared" si="12"/>
        <v>53.045267489711932</v>
      </c>
      <c r="H35" s="62">
        <f t="shared" si="12"/>
        <v>51.560509554140133</v>
      </c>
      <c r="I35" s="62">
        <f t="shared" si="12"/>
        <v>56.528264132066028</v>
      </c>
      <c r="J35" s="62">
        <f t="shared" si="12"/>
        <v>39.647577092511014</v>
      </c>
      <c r="K35" s="62">
        <f t="shared" si="12"/>
        <v>52.947888931152534</v>
      </c>
      <c r="L35" s="62">
        <f t="shared" si="12"/>
        <v>47.277676950998185</v>
      </c>
      <c r="M35" s="62">
        <f t="shared" si="12"/>
        <v>47.052280311457174</v>
      </c>
      <c r="N35" s="62">
        <f t="shared" si="12"/>
        <v>52.323232323232325</v>
      </c>
      <c r="O35" s="62">
        <f t="shared" si="12"/>
        <v>46.392785571142284</v>
      </c>
      <c r="P35" s="62">
        <f t="shared" si="12"/>
        <v>49.204301075268816</v>
      </c>
      <c r="Q35" s="62">
        <f t="shared" si="12"/>
        <v>50.179797319385422</v>
      </c>
      <c r="R35" s="63">
        <f t="shared" si="12"/>
        <v>50.928961748633881</v>
      </c>
      <c r="S35" s="64">
        <f t="shared" si="12"/>
        <v>49.399079309172919</v>
      </c>
    </row>
    <row r="36" spans="2:29" ht="29.1" customHeight="1" thickTop="1" thickBot="1">
      <c r="B36" s="223" t="s">
        <v>31</v>
      </c>
      <c r="C36" s="229" t="s">
        <v>50</v>
      </c>
      <c r="D36" s="230"/>
      <c r="E36" s="66">
        <v>333</v>
      </c>
      <c r="F36" s="53">
        <v>306</v>
      </c>
      <c r="G36" s="53">
        <v>468</v>
      </c>
      <c r="H36" s="53">
        <v>421</v>
      </c>
      <c r="I36" s="53">
        <v>770</v>
      </c>
      <c r="J36" s="53">
        <v>98</v>
      </c>
      <c r="K36" s="53">
        <v>472</v>
      </c>
      <c r="L36" s="53">
        <v>183</v>
      </c>
      <c r="M36" s="53">
        <v>280</v>
      </c>
      <c r="N36" s="53">
        <v>239</v>
      </c>
      <c r="O36" s="53">
        <v>386</v>
      </c>
      <c r="P36" s="53">
        <v>406</v>
      </c>
      <c r="Q36" s="53">
        <v>613</v>
      </c>
      <c r="R36" s="53">
        <v>537</v>
      </c>
      <c r="S36" s="54">
        <f>SUM(E36:R36)</f>
        <v>5512</v>
      </c>
    </row>
    <row r="37" spans="2:29" ht="29.1" customHeight="1" thickTop="1" thickBot="1">
      <c r="B37" s="228"/>
      <c r="C37" s="226" t="s">
        <v>38</v>
      </c>
      <c r="D37" s="227"/>
      <c r="E37" s="62">
        <f t="shared" ref="E37:S37" si="13">E36/E6*100</f>
        <v>14.93273542600897</v>
      </c>
      <c r="F37" s="62">
        <f t="shared" si="13"/>
        <v>17.475728155339805</v>
      </c>
      <c r="G37" s="62">
        <f t="shared" si="13"/>
        <v>19.25925925925926</v>
      </c>
      <c r="H37" s="62">
        <f t="shared" si="13"/>
        <v>13.407643312101911</v>
      </c>
      <c r="I37" s="62">
        <f t="shared" si="13"/>
        <v>19.259629814907452</v>
      </c>
      <c r="J37" s="62">
        <f t="shared" si="13"/>
        <v>14.390602055800294</v>
      </c>
      <c r="K37" s="62">
        <f t="shared" si="13"/>
        <v>17.95359452263218</v>
      </c>
      <c r="L37" s="62">
        <f t="shared" si="13"/>
        <v>16.606170598911071</v>
      </c>
      <c r="M37" s="62">
        <f t="shared" si="13"/>
        <v>15.572858731924361</v>
      </c>
      <c r="N37" s="62">
        <f t="shared" si="13"/>
        <v>16.094276094276093</v>
      </c>
      <c r="O37" s="62">
        <f t="shared" si="13"/>
        <v>12.89245156980628</v>
      </c>
      <c r="P37" s="62">
        <f t="shared" si="13"/>
        <v>17.462365591397848</v>
      </c>
      <c r="Q37" s="62">
        <f t="shared" si="13"/>
        <v>20.039228506047728</v>
      </c>
      <c r="R37" s="63">
        <f t="shared" si="13"/>
        <v>19.562841530054644</v>
      </c>
      <c r="S37" s="64">
        <f t="shared" si="13"/>
        <v>17.029690734389966</v>
      </c>
    </row>
    <row r="38" spans="2:29" s="67" customFormat="1" ht="29.1" customHeight="1" thickTop="1" thickBot="1">
      <c r="B38" s="231" t="s">
        <v>42</v>
      </c>
      <c r="C38" s="233" t="s">
        <v>51</v>
      </c>
      <c r="D38" s="234"/>
      <c r="E38" s="66">
        <v>347</v>
      </c>
      <c r="F38" s="53">
        <v>182</v>
      </c>
      <c r="G38" s="53">
        <v>222</v>
      </c>
      <c r="H38" s="53">
        <v>177</v>
      </c>
      <c r="I38" s="53">
        <v>316</v>
      </c>
      <c r="J38" s="53">
        <v>53</v>
      </c>
      <c r="K38" s="53">
        <v>191</v>
      </c>
      <c r="L38" s="53">
        <v>106</v>
      </c>
      <c r="M38" s="53">
        <v>164</v>
      </c>
      <c r="N38" s="53">
        <v>103</v>
      </c>
      <c r="O38" s="53">
        <v>291</v>
      </c>
      <c r="P38" s="53">
        <v>201</v>
      </c>
      <c r="Q38" s="53">
        <v>257</v>
      </c>
      <c r="R38" s="53">
        <v>206</v>
      </c>
      <c r="S38" s="54">
        <f>SUM(E38:R38)</f>
        <v>2816</v>
      </c>
    </row>
    <row r="39" spans="2:29" s="4" customFormat="1" ht="29.1" customHeight="1" thickTop="1" thickBot="1">
      <c r="B39" s="232"/>
      <c r="C39" s="235" t="s">
        <v>38</v>
      </c>
      <c r="D39" s="236"/>
      <c r="E39" s="68">
        <f t="shared" ref="E39:S39" si="14">E38/E6*100</f>
        <v>15.56053811659193</v>
      </c>
      <c r="F39" s="69">
        <f t="shared" si="14"/>
        <v>10.394060536836093</v>
      </c>
      <c r="G39" s="69">
        <f t="shared" si="14"/>
        <v>9.1358024691358022</v>
      </c>
      <c r="H39" s="69">
        <f t="shared" si="14"/>
        <v>5.6369426751592355</v>
      </c>
      <c r="I39" s="69">
        <f t="shared" si="14"/>
        <v>7.9039519759879937</v>
      </c>
      <c r="J39" s="69">
        <f t="shared" si="14"/>
        <v>7.7826725403817907</v>
      </c>
      <c r="K39" s="69">
        <f t="shared" si="14"/>
        <v>7.2651198174210734</v>
      </c>
      <c r="L39" s="69">
        <f t="shared" si="14"/>
        <v>9.6188747731397459</v>
      </c>
      <c r="M39" s="69">
        <f t="shared" si="14"/>
        <v>9.1212458286985552</v>
      </c>
      <c r="N39" s="69">
        <f t="shared" si="14"/>
        <v>6.936026936026936</v>
      </c>
      <c r="O39" s="68">
        <f t="shared" si="14"/>
        <v>9.7194388777555112</v>
      </c>
      <c r="P39" s="69">
        <f t="shared" si="14"/>
        <v>8.6451612903225818</v>
      </c>
      <c r="Q39" s="69">
        <f t="shared" si="14"/>
        <v>8.401438378555083</v>
      </c>
      <c r="R39" s="70">
        <f t="shared" si="14"/>
        <v>7.5045537340619308</v>
      </c>
      <c r="S39" s="64">
        <f t="shared" si="14"/>
        <v>8.700219359223901</v>
      </c>
    </row>
    <row r="40" spans="2:29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9" s="4" customFormat="1" ht="48.75" customHeight="1" thickBot="1">
      <c r="B41" s="237" t="s">
        <v>52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</row>
    <row r="42" spans="2:29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238" t="s">
        <v>55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17"/>
    </row>
    <row r="44" spans="2:29" s="4" customFormat="1" ht="42" customHeight="1" thickTop="1" thickBot="1">
      <c r="B44" s="78" t="s">
        <v>20</v>
      </c>
      <c r="C44" s="221" t="s">
        <v>56</v>
      </c>
      <c r="D44" s="222"/>
      <c r="E44" s="59">
        <v>599</v>
      </c>
      <c r="F44" s="59">
        <v>218</v>
      </c>
      <c r="G44" s="59">
        <v>114</v>
      </c>
      <c r="H44" s="59">
        <v>131</v>
      </c>
      <c r="I44" s="59">
        <v>280</v>
      </c>
      <c r="J44" s="59">
        <v>187</v>
      </c>
      <c r="K44" s="59">
        <v>147</v>
      </c>
      <c r="L44" s="59">
        <v>130</v>
      </c>
      <c r="M44" s="59">
        <v>151</v>
      </c>
      <c r="N44" s="59">
        <v>92</v>
      </c>
      <c r="O44" s="59">
        <v>462</v>
      </c>
      <c r="P44" s="59">
        <v>133</v>
      </c>
      <c r="Q44" s="59">
        <v>238</v>
      </c>
      <c r="R44" s="79">
        <v>232</v>
      </c>
      <c r="S44" s="80">
        <f>SUM(E44:R44)</f>
        <v>3114</v>
      </c>
    </row>
    <row r="45" spans="2:29" s="4" customFormat="1" ht="42" customHeight="1" thickTop="1" thickBot="1">
      <c r="B45" s="81"/>
      <c r="C45" s="211" t="s">
        <v>57</v>
      </c>
      <c r="D45" s="212"/>
      <c r="E45" s="82">
        <v>50</v>
      </c>
      <c r="F45" s="52">
        <v>12</v>
      </c>
      <c r="G45" s="52">
        <v>14</v>
      </c>
      <c r="H45" s="52">
        <v>41</v>
      </c>
      <c r="I45" s="52">
        <v>47</v>
      </c>
      <c r="J45" s="52">
        <v>10</v>
      </c>
      <c r="K45" s="52">
        <v>21</v>
      </c>
      <c r="L45" s="52">
        <v>24</v>
      </c>
      <c r="M45" s="53">
        <v>2</v>
      </c>
      <c r="N45" s="53">
        <v>22</v>
      </c>
      <c r="O45" s="53">
        <v>35</v>
      </c>
      <c r="P45" s="53">
        <v>8</v>
      </c>
      <c r="Q45" s="53">
        <v>30</v>
      </c>
      <c r="R45" s="53">
        <v>23</v>
      </c>
      <c r="S45" s="80">
        <f>SUM(E45:R45)</f>
        <v>339</v>
      </c>
    </row>
    <row r="46" spans="2:29" s="4" customFormat="1" ht="42" customHeight="1" thickTop="1" thickBot="1">
      <c r="B46" s="83" t="s">
        <v>23</v>
      </c>
      <c r="C46" s="213" t="s">
        <v>58</v>
      </c>
      <c r="D46" s="214"/>
      <c r="E46" s="84">
        <f>E44+'[1]Stan i struktura XI 16'!E46</f>
        <v>6347</v>
      </c>
      <c r="F46" s="84">
        <f>F44+'[1]Stan i struktura XI 16'!F46</f>
        <v>3166</v>
      </c>
      <c r="G46" s="84">
        <f>G44+'[1]Stan i struktura XI 16'!G46</f>
        <v>2733</v>
      </c>
      <c r="H46" s="84">
        <f>H44+'[1]Stan i struktura XI 16'!H46</f>
        <v>2253</v>
      </c>
      <c r="I46" s="84">
        <f>I44+'[1]Stan i struktura XI 16'!I46</f>
        <v>3566</v>
      </c>
      <c r="J46" s="84">
        <f>J44+'[1]Stan i struktura XI 16'!J46</f>
        <v>2423</v>
      </c>
      <c r="K46" s="84">
        <f>K44+'[1]Stan i struktura XI 16'!K46</f>
        <v>2917</v>
      </c>
      <c r="L46" s="84">
        <f>L44+'[1]Stan i struktura XI 16'!L46</f>
        <v>1997</v>
      </c>
      <c r="M46" s="84">
        <f>M44+'[1]Stan i struktura XI 16'!M46</f>
        <v>2323</v>
      </c>
      <c r="N46" s="84">
        <f>N44+'[1]Stan i struktura XI 16'!N46</f>
        <v>2574</v>
      </c>
      <c r="O46" s="84">
        <f>O44+'[1]Stan i struktura XI 16'!O46</f>
        <v>8680</v>
      </c>
      <c r="P46" s="84">
        <f>P44+'[1]Stan i struktura XI 16'!P46</f>
        <v>2418</v>
      </c>
      <c r="Q46" s="84">
        <f>Q44+'[1]Stan i struktura XI 16'!Q46</f>
        <v>3345</v>
      </c>
      <c r="R46" s="85">
        <f>R44+'[1]Stan i struktura XI 16'!R46</f>
        <v>5493</v>
      </c>
      <c r="S46" s="86">
        <f>S44+'[1]Stan i struktura XI 16'!S46</f>
        <v>50235</v>
      </c>
      <c r="U46" s="4">
        <f>SUM(E46:R46)</f>
        <v>50235</v>
      </c>
      <c r="V46" s="4">
        <f>SUM(E46:R46)</f>
        <v>50235</v>
      </c>
    </row>
    <row r="47" spans="2:29" s="4" customFormat="1" ht="42" customHeight="1" thickBot="1">
      <c r="B47" s="215" t="s">
        <v>59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7"/>
    </row>
    <row r="48" spans="2:29" s="4" customFormat="1" ht="42" customHeight="1" thickTop="1" thickBot="1">
      <c r="B48" s="218" t="s">
        <v>20</v>
      </c>
      <c r="C48" s="219" t="s">
        <v>60</v>
      </c>
      <c r="D48" s="220"/>
      <c r="E48" s="60">
        <v>1</v>
      </c>
      <c r="F48" s="60">
        <v>0</v>
      </c>
      <c r="G48" s="60">
        <v>0</v>
      </c>
      <c r="H48" s="60">
        <v>3</v>
      </c>
      <c r="I48" s="60">
        <v>5</v>
      </c>
      <c r="J48" s="60">
        <v>0</v>
      </c>
      <c r="K48" s="60">
        <v>1</v>
      </c>
      <c r="L48" s="60">
        <v>10</v>
      </c>
      <c r="M48" s="60">
        <v>0</v>
      </c>
      <c r="N48" s="60">
        <v>1</v>
      </c>
      <c r="O48" s="60">
        <v>2</v>
      </c>
      <c r="P48" s="60">
        <v>0</v>
      </c>
      <c r="Q48" s="60">
        <v>7</v>
      </c>
      <c r="R48" s="61">
        <v>5</v>
      </c>
      <c r="S48" s="87">
        <f>SUM(E48:R48)</f>
        <v>35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199"/>
      <c r="C49" s="209" t="s">
        <v>61</v>
      </c>
      <c r="D49" s="210"/>
      <c r="E49" s="88">
        <f>E48+'[1]Stan i struktura XI 16'!E49</f>
        <v>87</v>
      </c>
      <c r="F49" s="88">
        <f>F48+'[1]Stan i struktura XI 16'!F49</f>
        <v>30</v>
      </c>
      <c r="G49" s="88">
        <f>G48+'[1]Stan i struktura XI 16'!G49</f>
        <v>0</v>
      </c>
      <c r="H49" s="88">
        <f>H48+'[1]Stan i struktura XI 16'!H49</f>
        <v>34</v>
      </c>
      <c r="I49" s="88">
        <f>I48+'[1]Stan i struktura XI 16'!I49</f>
        <v>75</v>
      </c>
      <c r="J49" s="88">
        <f>J48+'[1]Stan i struktura XI 16'!J49</f>
        <v>15</v>
      </c>
      <c r="K49" s="88">
        <f>K48+'[1]Stan i struktura XI 16'!K49</f>
        <v>99</v>
      </c>
      <c r="L49" s="88">
        <f>L48+'[1]Stan i struktura XI 16'!L49</f>
        <v>88</v>
      </c>
      <c r="M49" s="88">
        <f>M48+'[1]Stan i struktura XI 16'!M49</f>
        <v>14</v>
      </c>
      <c r="N49" s="88">
        <f>N48+'[1]Stan i struktura XI 16'!N49</f>
        <v>31</v>
      </c>
      <c r="O49" s="88">
        <f>O48+'[1]Stan i struktura XI 16'!O49</f>
        <v>126</v>
      </c>
      <c r="P49" s="88">
        <f>P48+'[1]Stan i struktura XI 16'!P49</f>
        <v>20</v>
      </c>
      <c r="Q49" s="88">
        <f>Q48+'[1]Stan i struktura XI 16'!Q49</f>
        <v>155</v>
      </c>
      <c r="R49" s="89">
        <f>R48+'[1]Stan i struktura XI 16'!R49</f>
        <v>256</v>
      </c>
      <c r="S49" s="86">
        <f>S48+'[1]Stan i struktura XI 16'!S49</f>
        <v>1030</v>
      </c>
      <c r="U49" s="1">
        <f>SUM(E49:R49)</f>
        <v>1030</v>
      </c>
      <c r="V49" s="4">
        <f t="shared" ref="V49" si="15">SUM(E49:R49)</f>
        <v>1030</v>
      </c>
    </row>
    <row r="50" spans="2:22" s="4" customFormat="1" ht="42" customHeight="1" thickTop="1" thickBot="1">
      <c r="B50" s="194" t="s">
        <v>23</v>
      </c>
      <c r="C50" s="207" t="s">
        <v>62</v>
      </c>
      <c r="D50" s="208"/>
      <c r="E50" s="90">
        <v>2</v>
      </c>
      <c r="F50" s="90">
        <v>2</v>
      </c>
      <c r="G50" s="90">
        <v>0</v>
      </c>
      <c r="H50" s="90">
        <v>5</v>
      </c>
      <c r="I50" s="90">
        <v>0</v>
      </c>
      <c r="J50" s="90">
        <v>1</v>
      </c>
      <c r="K50" s="90">
        <v>1</v>
      </c>
      <c r="L50" s="90">
        <v>1</v>
      </c>
      <c r="M50" s="90">
        <v>0</v>
      </c>
      <c r="N50" s="90">
        <v>0</v>
      </c>
      <c r="O50" s="90">
        <v>0</v>
      </c>
      <c r="P50" s="90">
        <v>0</v>
      </c>
      <c r="Q50" s="90">
        <v>2</v>
      </c>
      <c r="R50" s="91">
        <v>0</v>
      </c>
      <c r="S50" s="87">
        <f>SUM(E50:R50)</f>
        <v>14</v>
      </c>
    </row>
    <row r="51" spans="2:22" ht="42" customHeight="1" thickTop="1" thickBot="1">
      <c r="B51" s="199"/>
      <c r="C51" s="209" t="s">
        <v>63</v>
      </c>
      <c r="D51" s="210"/>
      <c r="E51" s="88">
        <f>E50+'[1]Stan i struktura XI 16'!E51</f>
        <v>30</v>
      </c>
      <c r="F51" s="88">
        <f>F50+'[1]Stan i struktura XI 16'!F51</f>
        <v>59</v>
      </c>
      <c r="G51" s="88">
        <f>G50+'[1]Stan i struktura XI 16'!G51</f>
        <v>96</v>
      </c>
      <c r="H51" s="88">
        <f>H50+'[1]Stan i struktura XI 16'!H51</f>
        <v>96</v>
      </c>
      <c r="I51" s="88">
        <f>I50+'[1]Stan i struktura XI 16'!I51</f>
        <v>146</v>
      </c>
      <c r="J51" s="88">
        <f>J50+'[1]Stan i struktura XI 16'!J51</f>
        <v>25</v>
      </c>
      <c r="K51" s="88">
        <f>K50+'[1]Stan i struktura XI 16'!K51</f>
        <v>73</v>
      </c>
      <c r="L51" s="88">
        <f>L50+'[1]Stan i struktura XI 16'!L51</f>
        <v>53</v>
      </c>
      <c r="M51" s="88">
        <f>M50+'[1]Stan i struktura XI 16'!M51</f>
        <v>49</v>
      </c>
      <c r="N51" s="88">
        <f>N50+'[1]Stan i struktura XI 16'!N51</f>
        <v>21</v>
      </c>
      <c r="O51" s="88">
        <f>O50+'[1]Stan i struktura XI 16'!O51</f>
        <v>3</v>
      </c>
      <c r="P51" s="88">
        <f>P50+'[1]Stan i struktura XI 16'!P51</f>
        <v>56</v>
      </c>
      <c r="Q51" s="88">
        <f>Q50+'[1]Stan i struktura XI 16'!Q51</f>
        <v>337</v>
      </c>
      <c r="R51" s="89">
        <f>R50+'[1]Stan i struktura XI 16'!R51</f>
        <v>20</v>
      </c>
      <c r="S51" s="86">
        <f>S50+'[1]Stan i struktura XI 16'!S51</f>
        <v>1064</v>
      </c>
      <c r="U51" s="1">
        <f>SUM(E51:R51)</f>
        <v>1064</v>
      </c>
      <c r="V51" s="4">
        <f>SUM(E51:R51)</f>
        <v>1064</v>
      </c>
    </row>
    <row r="52" spans="2:22" s="4" customFormat="1" ht="42" customHeight="1" thickTop="1" thickBot="1">
      <c r="B52" s="186" t="s">
        <v>28</v>
      </c>
      <c r="C52" s="200" t="s">
        <v>64</v>
      </c>
      <c r="D52" s="201"/>
      <c r="E52" s="51">
        <v>26</v>
      </c>
      <c r="F52" s="52">
        <v>8</v>
      </c>
      <c r="G52" s="52">
        <v>13</v>
      </c>
      <c r="H52" s="52">
        <v>28</v>
      </c>
      <c r="I52" s="53">
        <v>25</v>
      </c>
      <c r="J52" s="52">
        <v>7</v>
      </c>
      <c r="K52" s="53">
        <v>11</v>
      </c>
      <c r="L52" s="52">
        <v>10</v>
      </c>
      <c r="M52" s="53">
        <v>5</v>
      </c>
      <c r="N52" s="53">
        <v>2</v>
      </c>
      <c r="O52" s="53">
        <v>29</v>
      </c>
      <c r="P52" s="52">
        <v>14</v>
      </c>
      <c r="Q52" s="92">
        <v>9</v>
      </c>
      <c r="R52" s="53">
        <v>16</v>
      </c>
      <c r="S52" s="87">
        <f>SUM(E52:R52)</f>
        <v>203</v>
      </c>
    </row>
    <row r="53" spans="2:22" ht="42" customHeight="1" thickTop="1" thickBot="1">
      <c r="B53" s="199"/>
      <c r="C53" s="209" t="s">
        <v>65</v>
      </c>
      <c r="D53" s="210"/>
      <c r="E53" s="88">
        <f>E52+'[1]Stan i struktura XI 16'!E53</f>
        <v>120</v>
      </c>
      <c r="F53" s="88">
        <f>F52+'[1]Stan i struktura XI 16'!F53</f>
        <v>56</v>
      </c>
      <c r="G53" s="88">
        <f>G52+'[1]Stan i struktura XI 16'!G53</f>
        <v>91</v>
      </c>
      <c r="H53" s="88">
        <f>H52+'[1]Stan i struktura XI 16'!H53</f>
        <v>133</v>
      </c>
      <c r="I53" s="88">
        <f>I52+'[1]Stan i struktura XI 16'!I53</f>
        <v>111</v>
      </c>
      <c r="J53" s="88">
        <f>J52+'[1]Stan i struktura XI 16'!J53</f>
        <v>71</v>
      </c>
      <c r="K53" s="88">
        <f>K52+'[1]Stan i struktura XI 16'!K53</f>
        <v>61</v>
      </c>
      <c r="L53" s="88">
        <f>L52+'[1]Stan i struktura XI 16'!L53</f>
        <v>47</v>
      </c>
      <c r="M53" s="88">
        <f>M52+'[1]Stan i struktura XI 16'!M53</f>
        <v>44</v>
      </c>
      <c r="N53" s="88">
        <f>N52+'[1]Stan i struktura XI 16'!N53</f>
        <v>64</v>
      </c>
      <c r="O53" s="88">
        <f>O52+'[1]Stan i struktura XI 16'!O53</f>
        <v>119</v>
      </c>
      <c r="P53" s="88">
        <f>P52+'[1]Stan i struktura XI 16'!P53</f>
        <v>46</v>
      </c>
      <c r="Q53" s="88">
        <f>Q52+'[1]Stan i struktura XI 16'!Q53</f>
        <v>72</v>
      </c>
      <c r="R53" s="89">
        <f>R52+'[1]Stan i struktura XI 16'!R53</f>
        <v>104</v>
      </c>
      <c r="S53" s="86">
        <f>S52+'[1]Stan i struktura XI 16'!S53</f>
        <v>1139</v>
      </c>
      <c r="U53" s="1">
        <f>SUM(E53:R53)</f>
        <v>1139</v>
      </c>
      <c r="V53" s="4">
        <f>SUM(E53:R53)</f>
        <v>1139</v>
      </c>
    </row>
    <row r="54" spans="2:22" s="4" customFormat="1" ht="42" customHeight="1" thickTop="1" thickBot="1">
      <c r="B54" s="186" t="s">
        <v>31</v>
      </c>
      <c r="C54" s="200" t="s">
        <v>66</v>
      </c>
      <c r="D54" s="201"/>
      <c r="E54" s="51">
        <v>32</v>
      </c>
      <c r="F54" s="52">
        <v>15</v>
      </c>
      <c r="G54" s="52">
        <v>5</v>
      </c>
      <c r="H54" s="52">
        <v>5</v>
      </c>
      <c r="I54" s="53">
        <v>10</v>
      </c>
      <c r="J54" s="52">
        <v>8</v>
      </c>
      <c r="K54" s="53">
        <v>29</v>
      </c>
      <c r="L54" s="52">
        <v>19</v>
      </c>
      <c r="M54" s="53">
        <v>2</v>
      </c>
      <c r="N54" s="53">
        <v>1</v>
      </c>
      <c r="O54" s="53">
        <v>22</v>
      </c>
      <c r="P54" s="52">
        <v>13</v>
      </c>
      <c r="Q54" s="92">
        <v>17</v>
      </c>
      <c r="R54" s="53">
        <v>12</v>
      </c>
      <c r="S54" s="87">
        <f>SUM(E54:R54)</f>
        <v>190</v>
      </c>
    </row>
    <row r="55" spans="2:22" s="4" customFormat="1" ht="42" customHeight="1" thickTop="1" thickBot="1">
      <c r="B55" s="199"/>
      <c r="C55" s="202" t="s">
        <v>67</v>
      </c>
      <c r="D55" s="203"/>
      <c r="E55" s="88">
        <f>E54+'[1]Stan i struktura XI 16'!E55</f>
        <v>131</v>
      </c>
      <c r="F55" s="88">
        <f>F54+'[1]Stan i struktura XI 16'!F55</f>
        <v>68</v>
      </c>
      <c r="G55" s="88">
        <f>G54+'[1]Stan i struktura XI 16'!G55</f>
        <v>77</v>
      </c>
      <c r="H55" s="88">
        <f>H54+'[1]Stan i struktura XI 16'!H55</f>
        <v>61</v>
      </c>
      <c r="I55" s="88">
        <f>I54+'[1]Stan i struktura XI 16'!I55</f>
        <v>81</v>
      </c>
      <c r="J55" s="88">
        <f>J54+'[1]Stan i struktura XI 16'!J55</f>
        <v>94</v>
      </c>
      <c r="K55" s="88">
        <f>K54+'[1]Stan i struktura XI 16'!K55</f>
        <v>53</v>
      </c>
      <c r="L55" s="88">
        <f>L54+'[1]Stan i struktura XI 16'!L55</f>
        <v>95</v>
      </c>
      <c r="M55" s="88">
        <f>M54+'[1]Stan i struktura XI 16'!M55</f>
        <v>45</v>
      </c>
      <c r="N55" s="88">
        <f>N54+'[1]Stan i struktura XI 16'!N55</f>
        <v>37</v>
      </c>
      <c r="O55" s="88">
        <f>O54+'[1]Stan i struktura XI 16'!O55</f>
        <v>110</v>
      </c>
      <c r="P55" s="88">
        <f>P54+'[1]Stan i struktura XI 16'!P55</f>
        <v>48</v>
      </c>
      <c r="Q55" s="88">
        <f>Q54+'[1]Stan i struktura XI 16'!Q55</f>
        <v>127</v>
      </c>
      <c r="R55" s="89">
        <f>R54+'[1]Stan i struktura XI 16'!R55</f>
        <v>88</v>
      </c>
      <c r="S55" s="86">
        <f>S54+'[1]Stan i struktura XI 16'!S55</f>
        <v>1115</v>
      </c>
      <c r="U55" s="4">
        <f>SUM(E55:R55)</f>
        <v>1115</v>
      </c>
      <c r="V55" s="4">
        <f>SUM(E55:R55)</f>
        <v>1115</v>
      </c>
    </row>
    <row r="56" spans="2:22" s="4" customFormat="1" ht="42" customHeight="1" thickTop="1" thickBot="1">
      <c r="B56" s="186" t="s">
        <v>42</v>
      </c>
      <c r="C56" s="187" t="s">
        <v>68</v>
      </c>
      <c r="D56" s="188"/>
      <c r="E56" s="93">
        <v>4</v>
      </c>
      <c r="F56" s="93">
        <v>10</v>
      </c>
      <c r="G56" s="93">
        <v>13</v>
      </c>
      <c r="H56" s="93">
        <v>10</v>
      </c>
      <c r="I56" s="93">
        <v>18</v>
      </c>
      <c r="J56" s="93">
        <v>8</v>
      </c>
      <c r="K56" s="93">
        <v>9</v>
      </c>
      <c r="L56" s="93">
        <v>4</v>
      </c>
      <c r="M56" s="93">
        <v>0</v>
      </c>
      <c r="N56" s="93">
        <v>6</v>
      </c>
      <c r="O56" s="93">
        <v>14</v>
      </c>
      <c r="P56" s="93">
        <v>18</v>
      </c>
      <c r="Q56" s="93">
        <v>27</v>
      </c>
      <c r="R56" s="94">
        <v>5</v>
      </c>
      <c r="S56" s="87">
        <f>SUM(E56:R56)</f>
        <v>146</v>
      </c>
    </row>
    <row r="57" spans="2:22" s="4" customFormat="1" ht="42" customHeight="1" thickTop="1" thickBot="1">
      <c r="B57" s="204"/>
      <c r="C57" s="205" t="s">
        <v>69</v>
      </c>
      <c r="D57" s="206"/>
      <c r="E57" s="88">
        <f>E56+'[1]Stan i struktura XI 16'!E57</f>
        <v>180</v>
      </c>
      <c r="F57" s="88">
        <f>F56+'[1]Stan i struktura XI 16'!F57</f>
        <v>111</v>
      </c>
      <c r="G57" s="88">
        <f>G56+'[1]Stan i struktura XI 16'!G57</f>
        <v>142</v>
      </c>
      <c r="H57" s="88">
        <f>H56+'[1]Stan i struktura XI 16'!H57</f>
        <v>190</v>
      </c>
      <c r="I57" s="88">
        <f>I56+'[1]Stan i struktura XI 16'!I57</f>
        <v>256</v>
      </c>
      <c r="J57" s="88">
        <f>J56+'[1]Stan i struktura XI 16'!J57</f>
        <v>87</v>
      </c>
      <c r="K57" s="88">
        <f>K56+'[1]Stan i struktura XI 16'!K57</f>
        <v>327</v>
      </c>
      <c r="L57" s="88">
        <f>L56+'[1]Stan i struktura XI 16'!L57</f>
        <v>53</v>
      </c>
      <c r="M57" s="88">
        <f>M56+'[1]Stan i struktura XI 16'!M57</f>
        <v>133</v>
      </c>
      <c r="N57" s="88">
        <f>N56+'[1]Stan i struktura XI 16'!N57</f>
        <v>116</v>
      </c>
      <c r="O57" s="88">
        <f>O56+'[1]Stan i struktura XI 16'!O57</f>
        <v>262</v>
      </c>
      <c r="P57" s="88">
        <f>P56+'[1]Stan i struktura XI 16'!P57</f>
        <v>188</v>
      </c>
      <c r="Q57" s="88">
        <f>Q56+'[1]Stan i struktura XI 16'!Q57</f>
        <v>320</v>
      </c>
      <c r="R57" s="89">
        <f>R56+'[1]Stan i struktura XI 16'!R57</f>
        <v>240</v>
      </c>
      <c r="S57" s="86">
        <f>S56+'[1]Stan i struktura XI 16'!S57</f>
        <v>2605</v>
      </c>
      <c r="U57" s="4">
        <f>SUM(E57:R57)</f>
        <v>2605</v>
      </c>
      <c r="V57" s="4">
        <f>SUM(E57:R57)</f>
        <v>2605</v>
      </c>
    </row>
    <row r="58" spans="2:22" s="4" customFormat="1" ht="42" customHeight="1" thickTop="1" thickBot="1">
      <c r="B58" s="186" t="s">
        <v>44</v>
      </c>
      <c r="C58" s="187" t="s">
        <v>70</v>
      </c>
      <c r="D58" s="188"/>
      <c r="E58" s="93">
        <v>1</v>
      </c>
      <c r="F58" s="93">
        <v>2</v>
      </c>
      <c r="G58" s="93">
        <v>2</v>
      </c>
      <c r="H58" s="93">
        <v>12</v>
      </c>
      <c r="I58" s="93">
        <v>1</v>
      </c>
      <c r="J58" s="93">
        <v>0</v>
      </c>
      <c r="K58" s="93">
        <v>3</v>
      </c>
      <c r="L58" s="93">
        <v>3</v>
      </c>
      <c r="M58" s="93">
        <v>0</v>
      </c>
      <c r="N58" s="93">
        <v>5</v>
      </c>
      <c r="O58" s="93">
        <v>3</v>
      </c>
      <c r="P58" s="93">
        <v>1</v>
      </c>
      <c r="Q58" s="93">
        <v>8</v>
      </c>
      <c r="R58" s="94">
        <v>1</v>
      </c>
      <c r="S58" s="87">
        <f>SUM(E58:R58)</f>
        <v>42</v>
      </c>
    </row>
    <row r="59" spans="2:22" s="4" customFormat="1" ht="42" customHeight="1" thickTop="1" thickBot="1">
      <c r="B59" s="194"/>
      <c r="C59" s="195" t="s">
        <v>71</v>
      </c>
      <c r="D59" s="196"/>
      <c r="E59" s="88">
        <f>E58+'[1]Stan i struktura XI 16'!E59</f>
        <v>65</v>
      </c>
      <c r="F59" s="88">
        <f>F58+'[1]Stan i struktura XI 16'!F59</f>
        <v>42</v>
      </c>
      <c r="G59" s="88">
        <f>G58+'[1]Stan i struktura XI 16'!G59</f>
        <v>113</v>
      </c>
      <c r="H59" s="88">
        <f>H58+'[1]Stan i struktura XI 16'!H59</f>
        <v>65</v>
      </c>
      <c r="I59" s="88">
        <f>I58+'[1]Stan i struktura XI 16'!I59</f>
        <v>132</v>
      </c>
      <c r="J59" s="88">
        <f>J58+'[1]Stan i struktura XI 16'!J59</f>
        <v>4</v>
      </c>
      <c r="K59" s="88">
        <f>K58+'[1]Stan i struktura XI 16'!K59</f>
        <v>65</v>
      </c>
      <c r="L59" s="88">
        <f>L58+'[1]Stan i struktura XI 16'!L59</f>
        <v>47</v>
      </c>
      <c r="M59" s="88">
        <f>M58+'[1]Stan i struktura XI 16'!M59</f>
        <v>69</v>
      </c>
      <c r="N59" s="88">
        <f>N58+'[1]Stan i struktura XI 16'!N59</f>
        <v>116</v>
      </c>
      <c r="O59" s="88">
        <f>O58+'[1]Stan i struktura XI 16'!O59</f>
        <v>40</v>
      </c>
      <c r="P59" s="88">
        <f>P58+'[1]Stan i struktura XI 16'!P59</f>
        <v>24</v>
      </c>
      <c r="Q59" s="88">
        <f>Q58+'[1]Stan i struktura XI 16'!Q59</f>
        <v>52</v>
      </c>
      <c r="R59" s="89">
        <f>R58+'[1]Stan i struktura XI 16'!R59</f>
        <v>57</v>
      </c>
      <c r="S59" s="86">
        <f>S58+'[1]Stan i struktura XI 16'!S59</f>
        <v>891</v>
      </c>
      <c r="U59" s="4">
        <f>SUM(E59:R59)</f>
        <v>891</v>
      </c>
      <c r="V59" s="4">
        <f>SUM(E59:R59)</f>
        <v>891</v>
      </c>
    </row>
    <row r="60" spans="2:22" s="4" customFormat="1" ht="42" customHeight="1" thickTop="1" thickBot="1">
      <c r="B60" s="185" t="s">
        <v>72</v>
      </c>
      <c r="C60" s="187" t="s">
        <v>73</v>
      </c>
      <c r="D60" s="188"/>
      <c r="E60" s="93">
        <v>3</v>
      </c>
      <c r="F60" s="93">
        <v>1</v>
      </c>
      <c r="G60" s="93">
        <v>3</v>
      </c>
      <c r="H60" s="93">
        <v>27</v>
      </c>
      <c r="I60" s="93">
        <v>21</v>
      </c>
      <c r="J60" s="93">
        <v>7</v>
      </c>
      <c r="K60" s="93">
        <v>8</v>
      </c>
      <c r="L60" s="93">
        <v>0</v>
      </c>
      <c r="M60" s="93">
        <v>0</v>
      </c>
      <c r="N60" s="93">
        <v>6</v>
      </c>
      <c r="O60" s="93">
        <v>14</v>
      </c>
      <c r="P60" s="93">
        <v>8</v>
      </c>
      <c r="Q60" s="93">
        <v>1</v>
      </c>
      <c r="R60" s="94">
        <v>2</v>
      </c>
      <c r="S60" s="87">
        <f>SUM(E60:R60)</f>
        <v>101</v>
      </c>
    </row>
    <row r="61" spans="2:22" s="4" customFormat="1" ht="42" customHeight="1" thickTop="1" thickBot="1">
      <c r="B61" s="185"/>
      <c r="C61" s="197" t="s">
        <v>74</v>
      </c>
      <c r="D61" s="198"/>
      <c r="E61" s="95">
        <f>E60+'[1]Stan i struktura XI 16'!E61</f>
        <v>414</v>
      </c>
      <c r="F61" s="95">
        <f>F60+'[1]Stan i struktura XI 16'!F61</f>
        <v>241</v>
      </c>
      <c r="G61" s="95">
        <f>G60+'[1]Stan i struktura XI 16'!G61</f>
        <v>362</v>
      </c>
      <c r="H61" s="95">
        <f>H60+'[1]Stan i struktura XI 16'!H61</f>
        <v>424</v>
      </c>
      <c r="I61" s="95">
        <f>I60+'[1]Stan i struktura XI 16'!I61</f>
        <v>573</v>
      </c>
      <c r="J61" s="95">
        <f>J60+'[1]Stan i struktura XI 16'!J61</f>
        <v>155</v>
      </c>
      <c r="K61" s="95">
        <f>K60+'[1]Stan i struktura XI 16'!K61</f>
        <v>531</v>
      </c>
      <c r="L61" s="95">
        <f>L60+'[1]Stan i struktura XI 16'!L61</f>
        <v>211</v>
      </c>
      <c r="M61" s="95">
        <f>M60+'[1]Stan i struktura XI 16'!M61</f>
        <v>325</v>
      </c>
      <c r="N61" s="95">
        <f>N60+'[1]Stan i struktura XI 16'!N61</f>
        <v>115</v>
      </c>
      <c r="O61" s="95">
        <f>O60+'[1]Stan i struktura XI 16'!O61</f>
        <v>552</v>
      </c>
      <c r="P61" s="95">
        <f>P60+'[1]Stan i struktura XI 16'!P61</f>
        <v>381</v>
      </c>
      <c r="Q61" s="95">
        <f>Q60+'[1]Stan i struktura XI 16'!Q61</f>
        <v>337</v>
      </c>
      <c r="R61" s="96">
        <f>R60+'[1]Stan i struktura XI 16'!R61</f>
        <v>516</v>
      </c>
      <c r="S61" s="86">
        <f>S60+'[1]Stan i struktura XI 16'!S61</f>
        <v>5137</v>
      </c>
      <c r="U61" s="4">
        <f>SUM(E61:R61)</f>
        <v>5137</v>
      </c>
      <c r="V61" s="4">
        <f>SUM(E61:R61)</f>
        <v>5137</v>
      </c>
    </row>
    <row r="62" spans="2:22" s="4" customFormat="1" ht="42" customHeight="1" thickTop="1" thickBot="1">
      <c r="B62" s="185" t="s">
        <v>75</v>
      </c>
      <c r="C62" s="187" t="s">
        <v>76</v>
      </c>
      <c r="D62" s="188"/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2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4">
        <v>40</v>
      </c>
      <c r="S62" s="87">
        <f>SUM(E62:R62)</f>
        <v>42</v>
      </c>
    </row>
    <row r="63" spans="2:22" s="4" customFormat="1" ht="42" customHeight="1" thickTop="1" thickBot="1">
      <c r="B63" s="186"/>
      <c r="C63" s="189" t="s">
        <v>77</v>
      </c>
      <c r="D63" s="190"/>
      <c r="E63" s="88">
        <f>E62+'[1]Stan i struktura XI 16'!E63</f>
        <v>0</v>
      </c>
      <c r="F63" s="88">
        <f>F62+'[1]Stan i struktura XI 16'!F63</f>
        <v>36</v>
      </c>
      <c r="G63" s="88">
        <f>G62+'[1]Stan i struktura XI 16'!G63</f>
        <v>55</v>
      </c>
      <c r="H63" s="88">
        <f>H62+'[1]Stan i struktura XI 16'!H63</f>
        <v>60</v>
      </c>
      <c r="I63" s="88">
        <f>I62+'[1]Stan i struktura XI 16'!I63</f>
        <v>184</v>
      </c>
      <c r="J63" s="88">
        <f>J62+'[1]Stan i struktura XI 16'!J63</f>
        <v>75</v>
      </c>
      <c r="K63" s="88">
        <f>K62+'[1]Stan i struktura XI 16'!K63</f>
        <v>114</v>
      </c>
      <c r="L63" s="88">
        <f>L62+'[1]Stan i struktura XI 16'!L63</f>
        <v>23</v>
      </c>
      <c r="M63" s="88">
        <f>M62+'[1]Stan i struktura XI 16'!M63</f>
        <v>53</v>
      </c>
      <c r="N63" s="88">
        <f>N62+'[1]Stan i struktura XI 16'!N63</f>
        <v>88</v>
      </c>
      <c r="O63" s="88">
        <f>O62+'[1]Stan i struktura XI 16'!O63</f>
        <v>244</v>
      </c>
      <c r="P63" s="88">
        <f>P62+'[1]Stan i struktura XI 16'!P63</f>
        <v>49</v>
      </c>
      <c r="Q63" s="88">
        <f>Q62+'[1]Stan i struktura XI 16'!Q63</f>
        <v>263</v>
      </c>
      <c r="R63" s="89">
        <f>R62+'[1]Stan i struktura XI 16'!R63</f>
        <v>1098</v>
      </c>
      <c r="S63" s="86">
        <f>S62+'[1]Stan i struktura XI 16'!S63</f>
        <v>2342</v>
      </c>
      <c r="U63" s="4">
        <f>SUM(E63:R63)</f>
        <v>2342</v>
      </c>
      <c r="V63" s="4">
        <f>SUM(E63:R63)</f>
        <v>2342</v>
      </c>
    </row>
    <row r="64" spans="2:22" s="4" customFormat="1" ht="42" customHeight="1" thickTop="1" thickBot="1">
      <c r="B64" s="185" t="s">
        <v>78</v>
      </c>
      <c r="C64" s="187" t="s">
        <v>79</v>
      </c>
      <c r="D64" s="188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1"/>
      <c r="C65" s="192" t="s">
        <v>80</v>
      </c>
      <c r="D65" s="193"/>
      <c r="E65" s="88">
        <f>E64+'[1]Stan i struktura XI 16'!E65</f>
        <v>0</v>
      </c>
      <c r="F65" s="88">
        <f>F64+'[1]Stan i struktura XI 16'!F65</f>
        <v>0</v>
      </c>
      <c r="G65" s="88">
        <f>G64+'[1]Stan i struktura XI 16'!G65</f>
        <v>0</v>
      </c>
      <c r="H65" s="88">
        <f>H64+'[1]Stan i struktura XI 16'!H65</f>
        <v>0</v>
      </c>
      <c r="I65" s="88">
        <f>I64+'[1]Stan i struktura XI 16'!I65</f>
        <v>0</v>
      </c>
      <c r="J65" s="88">
        <f>J64+'[1]Stan i struktura XI 16'!J65</f>
        <v>0</v>
      </c>
      <c r="K65" s="88">
        <f>K64+'[1]Stan i struktura XI 16'!K65</f>
        <v>0</v>
      </c>
      <c r="L65" s="88">
        <f>L64+'[1]Stan i struktura XI 16'!L65</f>
        <v>0</v>
      </c>
      <c r="M65" s="88">
        <f>M64+'[1]Stan i struktura XI 16'!M65</f>
        <v>0</v>
      </c>
      <c r="N65" s="88">
        <f>N64+'[1]Stan i struktura XI 16'!N65</f>
        <v>0</v>
      </c>
      <c r="O65" s="88">
        <f>O64+'[1]Stan i struktura XI 16'!O65</f>
        <v>0</v>
      </c>
      <c r="P65" s="88">
        <f>P64+'[1]Stan i struktura XI 16'!P65</f>
        <v>0</v>
      </c>
      <c r="Q65" s="88">
        <f>Q64+'[1]Stan i struktura XI 16'!Q65</f>
        <v>0</v>
      </c>
      <c r="R65" s="89">
        <f>R64+'[1]Stan i struktura XI 16'!R65</f>
        <v>1</v>
      </c>
      <c r="S65" s="86">
        <f>S64+'[1]Stan i struktura XI 16'!S65</f>
        <v>1</v>
      </c>
      <c r="U65" s="1">
        <f>SUM(E65:R65)</f>
        <v>1</v>
      </c>
      <c r="V65" s="4">
        <f>SUM(E65:R65)</f>
        <v>1</v>
      </c>
    </row>
    <row r="66" spans="2:22" ht="45" customHeight="1" thickTop="1" thickBot="1">
      <c r="B66" s="178" t="s">
        <v>81</v>
      </c>
      <c r="C66" s="180" t="s">
        <v>82</v>
      </c>
      <c r="D66" s="181"/>
      <c r="E66" s="97">
        <f t="shared" ref="E66:R67" si="16">E48+E50+E52+E54+E56+E58+E60+E62+E64</f>
        <v>69</v>
      </c>
      <c r="F66" s="97">
        <f t="shared" si="16"/>
        <v>38</v>
      </c>
      <c r="G66" s="97">
        <f t="shared" si="16"/>
        <v>36</v>
      </c>
      <c r="H66" s="97">
        <f t="shared" si="16"/>
        <v>90</v>
      </c>
      <c r="I66" s="97">
        <f t="shared" si="16"/>
        <v>80</v>
      </c>
      <c r="J66" s="97">
        <f t="shared" si="16"/>
        <v>31</v>
      </c>
      <c r="K66" s="97">
        <f t="shared" si="16"/>
        <v>64</v>
      </c>
      <c r="L66" s="97">
        <f t="shared" si="16"/>
        <v>47</v>
      </c>
      <c r="M66" s="97">
        <f t="shared" si="16"/>
        <v>7</v>
      </c>
      <c r="N66" s="97">
        <f t="shared" si="16"/>
        <v>21</v>
      </c>
      <c r="O66" s="97">
        <f t="shared" si="16"/>
        <v>84</v>
      </c>
      <c r="P66" s="97">
        <f t="shared" si="16"/>
        <v>54</v>
      </c>
      <c r="Q66" s="97">
        <f t="shared" si="16"/>
        <v>71</v>
      </c>
      <c r="R66" s="98">
        <f t="shared" si="16"/>
        <v>81</v>
      </c>
      <c r="S66" s="99">
        <f>SUM(E66:R66)</f>
        <v>773</v>
      </c>
      <c r="V66" s="4"/>
    </row>
    <row r="67" spans="2:22" ht="45" customHeight="1" thickTop="1" thickBot="1">
      <c r="B67" s="179"/>
      <c r="C67" s="180" t="s">
        <v>83</v>
      </c>
      <c r="D67" s="181"/>
      <c r="E67" s="100">
        <f t="shared" si="16"/>
        <v>1027</v>
      </c>
      <c r="F67" s="100">
        <f>F49+F51+F53+F55+F57+F59+F61+F63+F65</f>
        <v>643</v>
      </c>
      <c r="G67" s="100">
        <f t="shared" si="16"/>
        <v>936</v>
      </c>
      <c r="H67" s="100">
        <f t="shared" si="16"/>
        <v>1063</v>
      </c>
      <c r="I67" s="100">
        <f t="shared" si="16"/>
        <v>1558</v>
      </c>
      <c r="J67" s="100">
        <f t="shared" si="16"/>
        <v>526</v>
      </c>
      <c r="K67" s="100">
        <f t="shared" si="16"/>
        <v>1323</v>
      </c>
      <c r="L67" s="100">
        <f t="shared" si="16"/>
        <v>617</v>
      </c>
      <c r="M67" s="100">
        <f t="shared" si="16"/>
        <v>732</v>
      </c>
      <c r="N67" s="100">
        <f t="shared" si="16"/>
        <v>588</v>
      </c>
      <c r="O67" s="100">
        <f t="shared" si="16"/>
        <v>1456</v>
      </c>
      <c r="P67" s="100">
        <f t="shared" si="16"/>
        <v>812</v>
      </c>
      <c r="Q67" s="100">
        <f t="shared" si="16"/>
        <v>1663</v>
      </c>
      <c r="R67" s="101">
        <f t="shared" si="16"/>
        <v>2380</v>
      </c>
      <c r="S67" s="99">
        <f>SUM(E67:R67)</f>
        <v>15324</v>
      </c>
      <c r="V67" s="4"/>
    </row>
    <row r="68" spans="2:22" ht="14.25" customHeight="1">
      <c r="B68" s="182" t="s">
        <v>84</v>
      </c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</row>
    <row r="69" spans="2:22" ht="14.25" customHeight="1">
      <c r="B69" s="183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</row>
    <row r="75" spans="2:22" ht="13.5" thickBot="1"/>
    <row r="76" spans="2:22" ht="26.25" customHeight="1" thickTop="1" thickBot="1">
      <c r="E76" s="102">
        <v>70</v>
      </c>
      <c r="F76" s="102">
        <v>30</v>
      </c>
      <c r="G76" s="102">
        <v>32</v>
      </c>
      <c r="H76" s="102">
        <v>42</v>
      </c>
      <c r="I76" s="102">
        <v>53</v>
      </c>
      <c r="J76" s="102">
        <v>17</v>
      </c>
      <c r="K76" s="102">
        <v>23</v>
      </c>
      <c r="L76" s="102">
        <v>15</v>
      </c>
      <c r="M76" s="102">
        <v>33</v>
      </c>
      <c r="N76" s="102">
        <v>22</v>
      </c>
      <c r="O76" s="102">
        <v>79</v>
      </c>
      <c r="P76" s="102">
        <v>51</v>
      </c>
      <c r="Q76" s="102">
        <v>46</v>
      </c>
      <c r="R76" s="102">
        <v>36</v>
      </c>
      <c r="S76" s="80">
        <f>SUM(E76:R76)</f>
        <v>549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710937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710937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710937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710937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710937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710937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710937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710937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710937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710937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710937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710937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710937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710937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710937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710937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710937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710937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710937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710937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710937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710937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710937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710937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710937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710937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710937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710937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710937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710937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710937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710937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710937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710937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710937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710937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710937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710937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710937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710937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710937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710937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710937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710937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710937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710937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710937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710937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710937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710937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710937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710937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710937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710937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710937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710937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710937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710937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710937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710937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710937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710937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710937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304" t="s">
        <v>126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2:15" ht="24.75" customHeight="1">
      <c r="B2" s="304" t="s">
        <v>127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2:15" ht="18.75" thickBot="1">
      <c r="B3" s="1"/>
      <c r="C3" s="118"/>
      <c r="D3" s="118"/>
      <c r="E3" s="118"/>
      <c r="F3" s="118"/>
      <c r="G3" s="118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80" t="s">
        <v>128</v>
      </c>
      <c r="C4" s="307" t="s">
        <v>129</v>
      </c>
      <c r="D4" s="284" t="s">
        <v>130</v>
      </c>
      <c r="E4" s="286" t="s">
        <v>131</v>
      </c>
      <c r="F4" s="118"/>
      <c r="G4" s="280" t="s">
        <v>128</v>
      </c>
      <c r="H4" s="282" t="s">
        <v>132</v>
      </c>
      <c r="I4" s="284" t="s">
        <v>130</v>
      </c>
      <c r="J4" s="286" t="s">
        <v>131</v>
      </c>
      <c r="K4" s="34"/>
      <c r="L4" s="280" t="s">
        <v>128</v>
      </c>
      <c r="M4" s="295" t="s">
        <v>129</v>
      </c>
      <c r="N4" s="284" t="s">
        <v>130</v>
      </c>
      <c r="O4" s="298" t="s">
        <v>131</v>
      </c>
    </row>
    <row r="5" spans="2:15" ht="18.75" customHeight="1" thickTop="1" thickBot="1">
      <c r="B5" s="294"/>
      <c r="C5" s="308"/>
      <c r="D5" s="297"/>
      <c r="E5" s="309"/>
      <c r="F5" s="118"/>
      <c r="G5" s="294"/>
      <c r="H5" s="310"/>
      <c r="I5" s="297"/>
      <c r="J5" s="309"/>
      <c r="K5" s="34"/>
      <c r="L5" s="294"/>
      <c r="M5" s="296"/>
      <c r="N5" s="297"/>
      <c r="O5" s="299"/>
    </row>
    <row r="6" spans="2:15" ht="17.100000000000001" customHeight="1" thickTop="1">
      <c r="B6" s="300" t="s">
        <v>133</v>
      </c>
      <c r="C6" s="301"/>
      <c r="D6" s="301"/>
      <c r="E6" s="302">
        <f>SUM(E8+E19+E27+E34+E41)</f>
        <v>11533</v>
      </c>
      <c r="F6" s="118"/>
      <c r="G6" s="119">
        <v>4</v>
      </c>
      <c r="H6" s="120" t="s">
        <v>134</v>
      </c>
      <c r="I6" s="121" t="s">
        <v>135</v>
      </c>
      <c r="J6" s="122">
        <v>477</v>
      </c>
      <c r="K6" s="34"/>
      <c r="L6" s="123" t="s">
        <v>136</v>
      </c>
      <c r="M6" s="124" t="s">
        <v>137</v>
      </c>
      <c r="N6" s="124" t="s">
        <v>138</v>
      </c>
      <c r="O6" s="125">
        <f>SUM(O7:O17)</f>
        <v>5319</v>
      </c>
    </row>
    <row r="7" spans="2:15" ht="17.100000000000001" customHeight="1" thickBot="1">
      <c r="B7" s="290"/>
      <c r="C7" s="291"/>
      <c r="D7" s="291"/>
      <c r="E7" s="303"/>
      <c r="F7" s="1"/>
      <c r="G7" s="126">
        <v>5</v>
      </c>
      <c r="H7" s="127" t="s">
        <v>139</v>
      </c>
      <c r="I7" s="122" t="s">
        <v>135</v>
      </c>
      <c r="J7" s="122">
        <v>278</v>
      </c>
      <c r="K7" s="1"/>
      <c r="L7" s="126">
        <v>1</v>
      </c>
      <c r="M7" s="127" t="s">
        <v>140</v>
      </c>
      <c r="N7" s="122" t="s">
        <v>135</v>
      </c>
      <c r="O7" s="128">
        <v>119</v>
      </c>
    </row>
    <row r="8" spans="2:15" ht="17.100000000000001" customHeight="1" thickTop="1" thickBot="1">
      <c r="B8" s="123" t="s">
        <v>141</v>
      </c>
      <c r="C8" s="124" t="s">
        <v>142</v>
      </c>
      <c r="D8" s="129" t="s">
        <v>138</v>
      </c>
      <c r="E8" s="125">
        <f>SUM(E9:E17)</f>
        <v>3981</v>
      </c>
      <c r="F8" s="1"/>
      <c r="G8" s="130"/>
      <c r="H8" s="131"/>
      <c r="I8" s="132"/>
      <c r="J8" s="133"/>
      <c r="K8" s="1"/>
      <c r="L8" s="126">
        <v>2</v>
      </c>
      <c r="M8" s="127" t="s">
        <v>143</v>
      </c>
      <c r="N8" s="122" t="s">
        <v>144</v>
      </c>
      <c r="O8" s="122">
        <v>136</v>
      </c>
    </row>
    <row r="9" spans="2:15" ht="17.100000000000001" customHeight="1" thickBot="1">
      <c r="B9" s="126">
        <v>1</v>
      </c>
      <c r="C9" s="127" t="s">
        <v>145</v>
      </c>
      <c r="D9" s="122" t="s">
        <v>144</v>
      </c>
      <c r="E9" s="134">
        <v>131</v>
      </c>
      <c r="F9" s="1"/>
      <c r="G9" s="135"/>
      <c r="H9" s="136"/>
      <c r="I9" s="137"/>
      <c r="J9" s="137"/>
      <c r="K9" s="1"/>
      <c r="L9" s="126">
        <v>3</v>
      </c>
      <c r="M9" s="127" t="s">
        <v>146</v>
      </c>
      <c r="N9" s="122" t="s">
        <v>135</v>
      </c>
      <c r="O9" s="122">
        <v>323</v>
      </c>
    </row>
    <row r="10" spans="2:15" ht="17.100000000000001" customHeight="1">
      <c r="B10" s="126">
        <v>2</v>
      </c>
      <c r="C10" s="127" t="s">
        <v>147</v>
      </c>
      <c r="D10" s="122" t="s">
        <v>144</v>
      </c>
      <c r="E10" s="134">
        <v>170</v>
      </c>
      <c r="F10" s="1"/>
      <c r="G10" s="280" t="s">
        <v>128</v>
      </c>
      <c r="H10" s="282" t="s">
        <v>132</v>
      </c>
      <c r="I10" s="284" t="s">
        <v>130</v>
      </c>
      <c r="J10" s="286" t="s">
        <v>131</v>
      </c>
      <c r="K10" s="1"/>
      <c r="L10" s="126">
        <v>4</v>
      </c>
      <c r="M10" s="127" t="s">
        <v>148</v>
      </c>
      <c r="N10" s="122" t="s">
        <v>135</v>
      </c>
      <c r="O10" s="122">
        <v>201</v>
      </c>
    </row>
    <row r="11" spans="2:15" ht="17.100000000000001" customHeight="1" thickBot="1">
      <c r="B11" s="126">
        <v>3</v>
      </c>
      <c r="C11" s="127" t="s">
        <v>149</v>
      </c>
      <c r="D11" s="122" t="s">
        <v>144</v>
      </c>
      <c r="E11" s="134">
        <v>117</v>
      </c>
      <c r="F11" s="1"/>
      <c r="G11" s="281"/>
      <c r="H11" s="283"/>
      <c r="I11" s="285"/>
      <c r="J11" s="287"/>
      <c r="K11" s="1"/>
      <c r="L11" s="126">
        <v>5</v>
      </c>
      <c r="M11" s="127" t="s">
        <v>150</v>
      </c>
      <c r="N11" s="122" t="s">
        <v>135</v>
      </c>
      <c r="O11" s="122">
        <v>344</v>
      </c>
    </row>
    <row r="12" spans="2:15" ht="17.100000000000001" customHeight="1">
      <c r="B12" s="126">
        <v>4</v>
      </c>
      <c r="C12" s="127" t="s">
        <v>151</v>
      </c>
      <c r="D12" s="122" t="s">
        <v>152</v>
      </c>
      <c r="E12" s="134">
        <v>265</v>
      </c>
      <c r="F12" s="1"/>
      <c r="G12" s="288" t="s">
        <v>153</v>
      </c>
      <c r="H12" s="289"/>
      <c r="I12" s="289"/>
      <c r="J12" s="292">
        <f>SUM(J14+J23+J33+J41+O6+O19+O30)</f>
        <v>20834</v>
      </c>
      <c r="K12" s="1"/>
      <c r="L12" s="126" t="s">
        <v>44</v>
      </c>
      <c r="M12" s="127" t="s">
        <v>154</v>
      </c>
      <c r="N12" s="122" t="s">
        <v>135</v>
      </c>
      <c r="O12" s="122">
        <v>777</v>
      </c>
    </row>
    <row r="13" spans="2:15" ht="17.100000000000001" customHeight="1" thickBot="1">
      <c r="B13" s="126">
        <v>5</v>
      </c>
      <c r="C13" s="127" t="s">
        <v>155</v>
      </c>
      <c r="D13" s="122" t="s">
        <v>144</v>
      </c>
      <c r="E13" s="134">
        <v>189</v>
      </c>
      <c r="F13" s="138"/>
      <c r="G13" s="290"/>
      <c r="H13" s="291"/>
      <c r="I13" s="291"/>
      <c r="J13" s="293"/>
      <c r="K13" s="138"/>
      <c r="L13" s="126">
        <v>7</v>
      </c>
      <c r="M13" s="127" t="s">
        <v>156</v>
      </c>
      <c r="N13" s="122" t="s">
        <v>144</v>
      </c>
      <c r="O13" s="122">
        <v>169</v>
      </c>
    </row>
    <row r="14" spans="2:15" ht="17.100000000000001" customHeight="1" thickTop="1">
      <c r="B14" s="126">
        <v>6</v>
      </c>
      <c r="C14" s="127" t="s">
        <v>157</v>
      </c>
      <c r="D14" s="122" t="s">
        <v>144</v>
      </c>
      <c r="E14" s="134">
        <v>230</v>
      </c>
      <c r="F14" s="139"/>
      <c r="G14" s="123" t="s">
        <v>141</v>
      </c>
      <c r="H14" s="124" t="s">
        <v>158</v>
      </c>
      <c r="I14" s="140" t="s">
        <v>138</v>
      </c>
      <c r="J14" s="141">
        <f>SUM(J15:J21)</f>
        <v>2430</v>
      </c>
      <c r="K14" s="1"/>
      <c r="L14" s="126">
        <v>8</v>
      </c>
      <c r="M14" s="127" t="s">
        <v>159</v>
      </c>
      <c r="N14" s="122" t="s">
        <v>144</v>
      </c>
      <c r="O14" s="122">
        <v>119</v>
      </c>
    </row>
    <row r="15" spans="2:15" ht="17.100000000000001" customHeight="1">
      <c r="B15" s="126">
        <v>7</v>
      </c>
      <c r="C15" s="127" t="s">
        <v>160</v>
      </c>
      <c r="D15" s="122" t="s">
        <v>135</v>
      </c>
      <c r="E15" s="134">
        <v>649</v>
      </c>
      <c r="F15" s="139"/>
      <c r="G15" s="126">
        <v>1</v>
      </c>
      <c r="H15" s="127" t="s">
        <v>161</v>
      </c>
      <c r="I15" s="122" t="s">
        <v>144</v>
      </c>
      <c r="J15" s="134">
        <v>108</v>
      </c>
      <c r="K15" s="1"/>
      <c r="L15" s="126">
        <v>9</v>
      </c>
      <c r="M15" s="127" t="s">
        <v>162</v>
      </c>
      <c r="N15" s="122" t="s">
        <v>144</v>
      </c>
      <c r="O15" s="122">
        <v>137</v>
      </c>
    </row>
    <row r="16" spans="2:15" ht="17.100000000000001" customHeight="1" thickBot="1">
      <c r="B16" s="142"/>
      <c r="C16" s="143"/>
      <c r="D16" s="144"/>
      <c r="E16" s="145"/>
      <c r="F16" s="139"/>
      <c r="G16" s="126">
        <v>2</v>
      </c>
      <c r="H16" s="127" t="s">
        <v>163</v>
      </c>
      <c r="I16" s="122" t="s">
        <v>144</v>
      </c>
      <c r="J16" s="134">
        <v>90</v>
      </c>
      <c r="K16" s="1"/>
      <c r="L16" s="142"/>
      <c r="M16" s="143"/>
      <c r="N16" s="144"/>
      <c r="O16" s="145"/>
    </row>
    <row r="17" spans="2:15" ht="17.100000000000001" customHeight="1" thickTop="1" thickBot="1">
      <c r="B17" s="146">
        <v>8</v>
      </c>
      <c r="C17" s="147" t="s">
        <v>164</v>
      </c>
      <c r="D17" s="148" t="s">
        <v>165</v>
      </c>
      <c r="E17" s="149">
        <v>2230</v>
      </c>
      <c r="F17" s="139"/>
      <c r="G17" s="126">
        <v>3</v>
      </c>
      <c r="H17" s="127" t="s">
        <v>166</v>
      </c>
      <c r="I17" s="122" t="s">
        <v>144</v>
      </c>
      <c r="J17" s="134">
        <v>213</v>
      </c>
      <c r="K17" s="1"/>
      <c r="L17" s="146">
        <v>10</v>
      </c>
      <c r="M17" s="147" t="s">
        <v>167</v>
      </c>
      <c r="N17" s="148" t="s">
        <v>165</v>
      </c>
      <c r="O17" s="150">
        <v>2994</v>
      </c>
    </row>
    <row r="18" spans="2:15" ht="17.100000000000001" customHeight="1" thickTop="1">
      <c r="B18" s="119"/>
      <c r="C18" s="120"/>
      <c r="D18" s="121"/>
      <c r="E18" s="151" t="s">
        <v>22</v>
      </c>
      <c r="F18" s="152"/>
      <c r="G18" s="126">
        <v>4</v>
      </c>
      <c r="H18" s="127" t="s">
        <v>168</v>
      </c>
      <c r="I18" s="122" t="s">
        <v>144</v>
      </c>
      <c r="J18" s="134">
        <v>496</v>
      </c>
      <c r="K18" s="1"/>
      <c r="L18" s="119"/>
      <c r="M18" s="120"/>
      <c r="N18" s="121"/>
      <c r="O18" s="151" t="s">
        <v>22</v>
      </c>
    </row>
    <row r="19" spans="2:15" ht="17.100000000000001" customHeight="1">
      <c r="B19" s="153" t="s">
        <v>169</v>
      </c>
      <c r="C19" s="154" t="s">
        <v>7</v>
      </c>
      <c r="D19" s="155" t="s">
        <v>138</v>
      </c>
      <c r="E19" s="156">
        <f>SUM(E20:E25)</f>
        <v>3140</v>
      </c>
      <c r="F19" s="139"/>
      <c r="G19" s="126">
        <v>5</v>
      </c>
      <c r="H19" s="127" t="s">
        <v>168</v>
      </c>
      <c r="I19" s="122" t="s">
        <v>152</v>
      </c>
      <c r="J19" s="134">
        <v>883</v>
      </c>
      <c r="K19" s="1"/>
      <c r="L19" s="153" t="s">
        <v>170</v>
      </c>
      <c r="M19" s="154" t="s">
        <v>16</v>
      </c>
      <c r="N19" s="155" t="s">
        <v>138</v>
      </c>
      <c r="O19" s="157">
        <f>SUM(O20:O28)</f>
        <v>3059</v>
      </c>
    </row>
    <row r="20" spans="2:15" ht="17.100000000000001" customHeight="1">
      <c r="B20" s="126">
        <v>1</v>
      </c>
      <c r="C20" s="127" t="s">
        <v>171</v>
      </c>
      <c r="D20" s="158" t="s">
        <v>144</v>
      </c>
      <c r="E20" s="134">
        <v>328</v>
      </c>
      <c r="F20" s="139"/>
      <c r="G20" s="126">
        <v>6</v>
      </c>
      <c r="H20" s="127" t="s">
        <v>172</v>
      </c>
      <c r="I20" s="122" t="s">
        <v>135</v>
      </c>
      <c r="J20" s="134">
        <v>532</v>
      </c>
      <c r="K20" s="1"/>
      <c r="L20" s="126">
        <v>1</v>
      </c>
      <c r="M20" s="127" t="s">
        <v>173</v>
      </c>
      <c r="N20" s="122" t="s">
        <v>144</v>
      </c>
      <c r="O20" s="122">
        <v>165</v>
      </c>
    </row>
    <row r="21" spans="2:15" ht="17.100000000000001" customHeight="1">
      <c r="B21" s="126">
        <v>2</v>
      </c>
      <c r="C21" s="127" t="s">
        <v>174</v>
      </c>
      <c r="D21" s="158" t="s">
        <v>135</v>
      </c>
      <c r="E21" s="134">
        <v>1210</v>
      </c>
      <c r="F21" s="139"/>
      <c r="G21" s="126">
        <v>7</v>
      </c>
      <c r="H21" s="127" t="s">
        <v>175</v>
      </c>
      <c r="I21" s="122" t="s">
        <v>144</v>
      </c>
      <c r="J21" s="134">
        <v>108</v>
      </c>
      <c r="K21" s="1"/>
      <c r="L21" s="126">
        <v>2</v>
      </c>
      <c r="M21" s="127" t="s">
        <v>176</v>
      </c>
      <c r="N21" s="122" t="s">
        <v>152</v>
      </c>
      <c r="O21" s="122">
        <v>113</v>
      </c>
    </row>
    <row r="22" spans="2:15" ht="17.100000000000001" customHeight="1">
      <c r="B22" s="126">
        <v>3</v>
      </c>
      <c r="C22" s="127" t="s">
        <v>177</v>
      </c>
      <c r="D22" s="158" t="s">
        <v>144</v>
      </c>
      <c r="E22" s="134">
        <v>370</v>
      </c>
      <c r="F22" s="139"/>
      <c r="G22" s="126"/>
      <c r="H22" s="127"/>
      <c r="I22" s="122"/>
      <c r="J22" s="134" t="s">
        <v>178</v>
      </c>
      <c r="K22" s="1"/>
      <c r="L22" s="126">
        <v>3</v>
      </c>
      <c r="M22" s="127" t="s">
        <v>179</v>
      </c>
      <c r="N22" s="122" t="s">
        <v>135</v>
      </c>
      <c r="O22" s="122">
        <v>272</v>
      </c>
    </row>
    <row r="23" spans="2:15" ht="17.100000000000001" customHeight="1">
      <c r="B23" s="126">
        <v>4</v>
      </c>
      <c r="C23" s="127" t="s">
        <v>180</v>
      </c>
      <c r="D23" s="158" t="s">
        <v>144</v>
      </c>
      <c r="E23" s="134">
        <v>226</v>
      </c>
      <c r="F23" s="139"/>
      <c r="G23" s="153" t="s">
        <v>169</v>
      </c>
      <c r="H23" s="154" t="s">
        <v>181</v>
      </c>
      <c r="I23" s="155" t="s">
        <v>138</v>
      </c>
      <c r="J23" s="157">
        <f>SUM(J24:J31)</f>
        <v>3998</v>
      </c>
      <c r="K23" s="1"/>
      <c r="L23" s="126">
        <v>4</v>
      </c>
      <c r="M23" s="127" t="s">
        <v>182</v>
      </c>
      <c r="N23" s="122" t="s">
        <v>135</v>
      </c>
      <c r="O23" s="122">
        <v>264</v>
      </c>
    </row>
    <row r="24" spans="2:15" ht="17.100000000000001" customHeight="1">
      <c r="B24" s="126">
        <v>5</v>
      </c>
      <c r="C24" s="127" t="s">
        <v>183</v>
      </c>
      <c r="D24" s="158" t="s">
        <v>135</v>
      </c>
      <c r="E24" s="134">
        <v>698</v>
      </c>
      <c r="F24" s="139"/>
      <c r="G24" s="126">
        <v>1</v>
      </c>
      <c r="H24" s="127" t="s">
        <v>184</v>
      </c>
      <c r="I24" s="122" t="s">
        <v>135</v>
      </c>
      <c r="J24" s="134">
        <v>193</v>
      </c>
      <c r="K24" s="1"/>
      <c r="L24" s="126">
        <v>5</v>
      </c>
      <c r="M24" s="127" t="s">
        <v>185</v>
      </c>
      <c r="N24" s="122" t="s">
        <v>144</v>
      </c>
      <c r="O24" s="122">
        <v>270</v>
      </c>
    </row>
    <row r="25" spans="2:15" ht="17.100000000000001" customHeight="1">
      <c r="B25" s="126">
        <v>6</v>
      </c>
      <c r="C25" s="127" t="s">
        <v>186</v>
      </c>
      <c r="D25" s="158" t="s">
        <v>135</v>
      </c>
      <c r="E25" s="134">
        <v>308</v>
      </c>
      <c r="F25" s="139"/>
      <c r="G25" s="126">
        <v>2</v>
      </c>
      <c r="H25" s="127" t="s">
        <v>187</v>
      </c>
      <c r="I25" s="122" t="s">
        <v>144</v>
      </c>
      <c r="J25" s="134">
        <v>149</v>
      </c>
      <c r="K25" s="1"/>
      <c r="L25" s="126">
        <v>6</v>
      </c>
      <c r="M25" s="127" t="s">
        <v>188</v>
      </c>
      <c r="N25" s="122" t="s">
        <v>135</v>
      </c>
      <c r="O25" s="122">
        <v>934</v>
      </c>
    </row>
    <row r="26" spans="2:15" ht="17.100000000000001" customHeight="1">
      <c r="B26" s="126"/>
      <c r="C26" s="127"/>
      <c r="D26" s="122"/>
      <c r="E26" s="151"/>
      <c r="F26" s="152"/>
      <c r="G26" s="126">
        <v>3</v>
      </c>
      <c r="H26" s="127" t="s">
        <v>189</v>
      </c>
      <c r="I26" s="122" t="s">
        <v>135</v>
      </c>
      <c r="J26" s="134">
        <v>1022</v>
      </c>
      <c r="K26" s="1"/>
      <c r="L26" s="126">
        <v>7</v>
      </c>
      <c r="M26" s="127" t="s">
        <v>190</v>
      </c>
      <c r="N26" s="122" t="s">
        <v>144</v>
      </c>
      <c r="O26" s="122">
        <v>116</v>
      </c>
    </row>
    <row r="27" spans="2:15" ht="17.100000000000001" customHeight="1">
      <c r="B27" s="153" t="s">
        <v>191</v>
      </c>
      <c r="C27" s="154" t="s">
        <v>9</v>
      </c>
      <c r="D27" s="155" t="s">
        <v>138</v>
      </c>
      <c r="E27" s="157">
        <f>SUM(E28:E32)</f>
        <v>681</v>
      </c>
      <c r="F27" s="139"/>
      <c r="G27" s="126">
        <v>4</v>
      </c>
      <c r="H27" s="127" t="s">
        <v>192</v>
      </c>
      <c r="I27" s="122" t="s">
        <v>144</v>
      </c>
      <c r="J27" s="134">
        <v>332</v>
      </c>
      <c r="K27" s="1"/>
      <c r="L27" s="126">
        <v>8</v>
      </c>
      <c r="M27" s="127" t="s">
        <v>193</v>
      </c>
      <c r="N27" s="122" t="s">
        <v>144</v>
      </c>
      <c r="O27" s="122">
        <v>256</v>
      </c>
    </row>
    <row r="28" spans="2:15" ht="17.100000000000001" customHeight="1">
      <c r="B28" s="126">
        <v>1</v>
      </c>
      <c r="C28" s="127" t="s">
        <v>194</v>
      </c>
      <c r="D28" s="122" t="s">
        <v>135</v>
      </c>
      <c r="E28" s="134">
        <v>135</v>
      </c>
      <c r="F28" s="139"/>
      <c r="G28" s="126">
        <v>5</v>
      </c>
      <c r="H28" s="127" t="s">
        <v>192</v>
      </c>
      <c r="I28" s="122" t="s">
        <v>152</v>
      </c>
      <c r="J28" s="134">
        <v>1504</v>
      </c>
      <c r="K28" s="1"/>
      <c r="L28" s="126">
        <v>9</v>
      </c>
      <c r="M28" s="127" t="s">
        <v>193</v>
      </c>
      <c r="N28" s="122" t="s">
        <v>152</v>
      </c>
      <c r="O28" s="122">
        <v>669</v>
      </c>
    </row>
    <row r="29" spans="2:15" ht="17.100000000000001" customHeight="1">
      <c r="B29" s="126">
        <v>2</v>
      </c>
      <c r="C29" s="127" t="s">
        <v>195</v>
      </c>
      <c r="D29" s="122" t="s">
        <v>144</v>
      </c>
      <c r="E29" s="134">
        <v>69</v>
      </c>
      <c r="F29" s="139"/>
      <c r="G29" s="126">
        <v>6</v>
      </c>
      <c r="H29" s="127" t="s">
        <v>196</v>
      </c>
      <c r="I29" s="122" t="s">
        <v>135</v>
      </c>
      <c r="J29" s="134">
        <v>290</v>
      </c>
      <c r="K29" s="1"/>
      <c r="L29" s="126"/>
      <c r="M29" s="127"/>
      <c r="N29" s="122"/>
      <c r="O29" s="134"/>
    </row>
    <row r="30" spans="2:15" ht="17.100000000000001" customHeight="1">
      <c r="B30" s="126">
        <v>3</v>
      </c>
      <c r="C30" s="127" t="s">
        <v>197</v>
      </c>
      <c r="D30" s="122" t="s">
        <v>135</v>
      </c>
      <c r="E30" s="134">
        <v>103</v>
      </c>
      <c r="F30" s="139"/>
      <c r="G30" s="126">
        <v>7</v>
      </c>
      <c r="H30" s="127" t="s">
        <v>198</v>
      </c>
      <c r="I30" s="122" t="s">
        <v>144</v>
      </c>
      <c r="J30" s="134">
        <v>288</v>
      </c>
      <c r="K30" s="1"/>
      <c r="L30" s="153" t="s">
        <v>199</v>
      </c>
      <c r="M30" s="154" t="s">
        <v>17</v>
      </c>
      <c r="N30" s="155" t="s">
        <v>138</v>
      </c>
      <c r="O30" s="157">
        <f>SUM(O31:O40)</f>
        <v>2745</v>
      </c>
    </row>
    <row r="31" spans="2:15" ht="17.100000000000001" customHeight="1">
      <c r="B31" s="126">
        <v>4</v>
      </c>
      <c r="C31" s="127" t="s">
        <v>200</v>
      </c>
      <c r="D31" s="122" t="s">
        <v>135</v>
      </c>
      <c r="E31" s="134">
        <v>153</v>
      </c>
      <c r="F31" s="139"/>
      <c r="G31" s="126">
        <v>8</v>
      </c>
      <c r="H31" s="127" t="s">
        <v>201</v>
      </c>
      <c r="I31" s="122" t="s">
        <v>144</v>
      </c>
      <c r="J31" s="134">
        <v>220</v>
      </c>
      <c r="K31" s="1"/>
      <c r="L31" s="126">
        <v>1</v>
      </c>
      <c r="M31" s="127" t="s">
        <v>202</v>
      </c>
      <c r="N31" s="122" t="s">
        <v>144</v>
      </c>
      <c r="O31" s="122">
        <v>210</v>
      </c>
    </row>
    <row r="32" spans="2:15" ht="17.100000000000001" customHeight="1">
      <c r="B32" s="126">
        <v>5</v>
      </c>
      <c r="C32" s="127" t="s">
        <v>203</v>
      </c>
      <c r="D32" s="122" t="s">
        <v>135</v>
      </c>
      <c r="E32" s="134">
        <v>221</v>
      </c>
      <c r="F32" s="152"/>
      <c r="G32" s="126"/>
      <c r="H32" s="127"/>
      <c r="I32" s="122"/>
      <c r="J32" s="134"/>
      <c r="K32" s="1"/>
      <c r="L32" s="126">
        <v>2</v>
      </c>
      <c r="M32" s="127" t="s">
        <v>204</v>
      </c>
      <c r="N32" s="122" t="s">
        <v>135</v>
      </c>
      <c r="O32" s="122">
        <v>327</v>
      </c>
    </row>
    <row r="33" spans="2:15" ht="17.100000000000001" customHeight="1">
      <c r="B33" s="126"/>
      <c r="C33" s="127"/>
      <c r="D33" s="122"/>
      <c r="E33" s="134"/>
      <c r="F33" s="139"/>
      <c r="G33" s="153" t="s">
        <v>191</v>
      </c>
      <c r="H33" s="154" t="s">
        <v>12</v>
      </c>
      <c r="I33" s="155" t="s">
        <v>138</v>
      </c>
      <c r="J33" s="157">
        <f>SUM(J34:J39)</f>
        <v>1798</v>
      </c>
      <c r="K33" s="1"/>
      <c r="L33" s="126">
        <v>3</v>
      </c>
      <c r="M33" s="127" t="s">
        <v>205</v>
      </c>
      <c r="N33" s="122" t="s">
        <v>144</v>
      </c>
      <c r="O33" s="122">
        <v>81</v>
      </c>
    </row>
    <row r="34" spans="2:15" ht="17.100000000000001" customHeight="1">
      <c r="B34" s="153" t="s">
        <v>206</v>
      </c>
      <c r="C34" s="154" t="s">
        <v>207</v>
      </c>
      <c r="D34" s="155" t="s">
        <v>138</v>
      </c>
      <c r="E34" s="157">
        <f>SUM(E35:E39)</f>
        <v>2629</v>
      </c>
      <c r="F34" s="139"/>
      <c r="G34" s="126">
        <v>1</v>
      </c>
      <c r="H34" s="127" t="s">
        <v>208</v>
      </c>
      <c r="I34" s="122" t="s">
        <v>144</v>
      </c>
      <c r="J34" s="134">
        <v>147</v>
      </c>
      <c r="K34" s="1"/>
      <c r="L34" s="126">
        <v>4</v>
      </c>
      <c r="M34" s="127" t="s">
        <v>209</v>
      </c>
      <c r="N34" s="122" t="s">
        <v>135</v>
      </c>
      <c r="O34" s="122">
        <v>862</v>
      </c>
    </row>
    <row r="35" spans="2:15" ht="17.100000000000001" customHeight="1">
      <c r="B35" s="126">
        <v>1</v>
      </c>
      <c r="C35" s="127" t="s">
        <v>210</v>
      </c>
      <c r="D35" s="122" t="s">
        <v>135</v>
      </c>
      <c r="E35" s="134">
        <v>526</v>
      </c>
      <c r="F35" s="139"/>
      <c r="G35" s="126">
        <v>2</v>
      </c>
      <c r="H35" s="127" t="s">
        <v>211</v>
      </c>
      <c r="I35" s="122" t="s">
        <v>144</v>
      </c>
      <c r="J35" s="134">
        <v>227</v>
      </c>
      <c r="K35" s="1"/>
      <c r="L35" s="126">
        <v>5</v>
      </c>
      <c r="M35" s="127" t="s">
        <v>212</v>
      </c>
      <c r="N35" s="122" t="s">
        <v>152</v>
      </c>
      <c r="O35" s="122">
        <v>38</v>
      </c>
    </row>
    <row r="36" spans="2:15" ht="17.100000000000001" customHeight="1">
      <c r="B36" s="126">
        <v>2</v>
      </c>
      <c r="C36" s="127" t="s">
        <v>213</v>
      </c>
      <c r="D36" s="122" t="s">
        <v>135</v>
      </c>
      <c r="E36" s="134">
        <v>947</v>
      </c>
      <c r="F36" s="139"/>
      <c r="G36" s="126">
        <v>3</v>
      </c>
      <c r="H36" s="127" t="s">
        <v>214</v>
      </c>
      <c r="I36" s="122" t="s">
        <v>144</v>
      </c>
      <c r="J36" s="134">
        <v>167</v>
      </c>
      <c r="K36" s="1"/>
      <c r="L36" s="126">
        <v>6</v>
      </c>
      <c r="M36" s="127" t="s">
        <v>215</v>
      </c>
      <c r="N36" s="122" t="s">
        <v>144</v>
      </c>
      <c r="O36" s="122">
        <v>85</v>
      </c>
    </row>
    <row r="37" spans="2:15" ht="17.100000000000001" customHeight="1">
      <c r="B37" s="126">
        <v>3</v>
      </c>
      <c r="C37" s="127" t="s">
        <v>216</v>
      </c>
      <c r="D37" s="122" t="s">
        <v>144</v>
      </c>
      <c r="E37" s="134">
        <v>221</v>
      </c>
      <c r="F37" s="139"/>
      <c r="G37" s="126">
        <v>4</v>
      </c>
      <c r="H37" s="127" t="s">
        <v>217</v>
      </c>
      <c r="I37" s="122" t="s">
        <v>144</v>
      </c>
      <c r="J37" s="134">
        <v>123</v>
      </c>
      <c r="K37" s="1"/>
      <c r="L37" s="126">
        <v>7</v>
      </c>
      <c r="M37" s="127" t="s">
        <v>218</v>
      </c>
      <c r="N37" s="122" t="s">
        <v>144</v>
      </c>
      <c r="O37" s="122">
        <v>118</v>
      </c>
    </row>
    <row r="38" spans="2:15" ht="17.100000000000001" customHeight="1">
      <c r="B38" s="126">
        <v>4</v>
      </c>
      <c r="C38" s="127" t="s">
        <v>219</v>
      </c>
      <c r="D38" s="122" t="s">
        <v>135</v>
      </c>
      <c r="E38" s="134">
        <v>778</v>
      </c>
      <c r="F38" s="139"/>
      <c r="G38" s="126">
        <v>5</v>
      </c>
      <c r="H38" s="127" t="s">
        <v>220</v>
      </c>
      <c r="I38" s="122" t="s">
        <v>135</v>
      </c>
      <c r="J38" s="134">
        <v>986</v>
      </c>
      <c r="K38" s="1"/>
      <c r="L38" s="126">
        <v>8</v>
      </c>
      <c r="M38" s="127" t="s">
        <v>221</v>
      </c>
      <c r="N38" s="122" t="s">
        <v>144</v>
      </c>
      <c r="O38" s="122">
        <v>162</v>
      </c>
    </row>
    <row r="39" spans="2:15" ht="17.100000000000001" customHeight="1">
      <c r="B39" s="126">
        <v>5</v>
      </c>
      <c r="C39" s="127" t="s">
        <v>222</v>
      </c>
      <c r="D39" s="122" t="s">
        <v>144</v>
      </c>
      <c r="E39" s="134">
        <v>157</v>
      </c>
      <c r="F39" s="139"/>
      <c r="G39" s="126">
        <v>6</v>
      </c>
      <c r="H39" s="127" t="s">
        <v>223</v>
      </c>
      <c r="I39" s="122" t="s">
        <v>135</v>
      </c>
      <c r="J39" s="134">
        <v>148</v>
      </c>
      <c r="K39" s="1"/>
      <c r="L39" s="126">
        <v>9</v>
      </c>
      <c r="M39" s="127" t="s">
        <v>224</v>
      </c>
      <c r="N39" s="122" t="s">
        <v>144</v>
      </c>
      <c r="O39" s="122">
        <v>232</v>
      </c>
    </row>
    <row r="40" spans="2:15" ht="17.100000000000001" customHeight="1">
      <c r="B40" s="126"/>
      <c r="C40" s="127"/>
      <c r="D40" s="122"/>
      <c r="E40" s="134"/>
      <c r="F40" s="139"/>
      <c r="G40" s="126"/>
      <c r="H40" s="127"/>
      <c r="I40" s="122"/>
      <c r="J40" s="134"/>
      <c r="K40" s="1"/>
      <c r="L40" s="159">
        <v>10</v>
      </c>
      <c r="M40" s="144" t="s">
        <v>224</v>
      </c>
      <c r="N40" s="160" t="s">
        <v>152</v>
      </c>
      <c r="O40" s="122">
        <v>630</v>
      </c>
    </row>
    <row r="41" spans="2:15" ht="17.100000000000001" customHeight="1" thickBot="1">
      <c r="B41" s="153" t="s">
        <v>136</v>
      </c>
      <c r="C41" s="154" t="s">
        <v>11</v>
      </c>
      <c r="D41" s="155" t="s">
        <v>138</v>
      </c>
      <c r="E41" s="157">
        <f>SUM(E42+E43+E44+J6+J7)</f>
        <v>1102</v>
      </c>
      <c r="F41" s="139"/>
      <c r="G41" s="123" t="s">
        <v>206</v>
      </c>
      <c r="H41" s="124" t="s">
        <v>13</v>
      </c>
      <c r="I41" s="140" t="s">
        <v>138</v>
      </c>
      <c r="J41" s="157">
        <f>SUM(J42:J44)</f>
        <v>1485</v>
      </c>
      <c r="K41" s="1"/>
      <c r="L41" s="161"/>
      <c r="M41" s="162"/>
      <c r="N41" s="163"/>
      <c r="O41" s="164"/>
    </row>
    <row r="42" spans="2:15" ht="17.100000000000001" customHeight="1" thickTop="1" thickBot="1">
      <c r="B42" s="126">
        <v>1</v>
      </c>
      <c r="C42" s="127" t="s">
        <v>225</v>
      </c>
      <c r="D42" s="122" t="s">
        <v>144</v>
      </c>
      <c r="E42" s="134">
        <v>128</v>
      </c>
      <c r="F42" s="139"/>
      <c r="G42" s="126">
        <v>1</v>
      </c>
      <c r="H42" s="127" t="s">
        <v>226</v>
      </c>
      <c r="I42" s="122" t="s">
        <v>135</v>
      </c>
      <c r="J42" s="134">
        <v>429</v>
      </c>
      <c r="K42" s="1"/>
      <c r="L42" s="272" t="s">
        <v>227</v>
      </c>
      <c r="M42" s="273"/>
      <c r="N42" s="276" t="s">
        <v>228</v>
      </c>
      <c r="O42" s="278">
        <f>SUM(E8+E19+E27+E34+E41+J14+J23+J33+J41+O6+O19+O30)</f>
        <v>32367</v>
      </c>
    </row>
    <row r="43" spans="2:15" ht="17.100000000000001" customHeight="1" thickTop="1" thickBot="1">
      <c r="B43" s="126">
        <v>2</v>
      </c>
      <c r="C43" s="127" t="s">
        <v>229</v>
      </c>
      <c r="D43" s="122" t="s">
        <v>135</v>
      </c>
      <c r="E43" s="134">
        <v>113</v>
      </c>
      <c r="F43" s="139"/>
      <c r="G43" s="126">
        <v>2</v>
      </c>
      <c r="H43" s="127" t="s">
        <v>230</v>
      </c>
      <c r="I43" s="122" t="s">
        <v>135</v>
      </c>
      <c r="J43" s="134">
        <v>224</v>
      </c>
      <c r="K43" s="1"/>
      <c r="L43" s="274"/>
      <c r="M43" s="275"/>
      <c r="N43" s="277"/>
      <c r="O43" s="279"/>
    </row>
    <row r="44" spans="2:15" ht="17.100000000000001" customHeight="1" thickBot="1">
      <c r="B44" s="130">
        <v>3</v>
      </c>
      <c r="C44" s="131" t="s">
        <v>231</v>
      </c>
      <c r="D44" s="132" t="s">
        <v>144</v>
      </c>
      <c r="E44" s="133">
        <v>106</v>
      </c>
      <c r="F44" s="139"/>
      <c r="G44" s="165">
        <v>3</v>
      </c>
      <c r="H44" s="166" t="s">
        <v>232</v>
      </c>
      <c r="I44" s="167" t="s">
        <v>135</v>
      </c>
      <c r="J44" s="133">
        <v>832</v>
      </c>
      <c r="K44" s="1"/>
      <c r="L44" s="168"/>
      <c r="M44" s="168"/>
      <c r="N44" s="168"/>
      <c r="O44" s="168"/>
    </row>
    <row r="45" spans="2:15" ht="15" customHeight="1">
      <c r="B45" s="139"/>
      <c r="C45" s="169"/>
      <c r="D45" s="170"/>
      <c r="E45" s="171"/>
      <c r="F45" s="172"/>
      <c r="G45" s="169"/>
      <c r="H45" s="172"/>
      <c r="I45" s="173"/>
      <c r="J45" s="1"/>
      <c r="K45" s="1"/>
      <c r="L45" s="1"/>
      <c r="M45" s="1"/>
      <c r="N45" s="1"/>
      <c r="O45" s="1"/>
    </row>
    <row r="46" spans="2:15" ht="15" customHeight="1">
      <c r="B46" s="139"/>
      <c r="C46" s="169" t="s">
        <v>233</v>
      </c>
      <c r="D46" s="170"/>
      <c r="E46" s="171"/>
      <c r="F46" s="172"/>
      <c r="G46" s="169"/>
      <c r="H46" s="172"/>
      <c r="I46" s="3"/>
      <c r="J46" s="3"/>
      <c r="K46" s="1"/>
    </row>
    <row r="47" spans="2:15" ht="15" customHeight="1"/>
    <row r="48" spans="2:15" ht="15" customHeight="1"/>
    <row r="49" spans="2:15" ht="15" customHeight="1">
      <c r="L49" s="174"/>
      <c r="M49" s="175"/>
      <c r="N49" s="176"/>
      <c r="O49" s="176"/>
    </row>
    <row r="50" spans="2:15" ht="15" customHeight="1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4"/>
      <c r="M50" s="175"/>
      <c r="N50" s="176"/>
      <c r="O50" s="176"/>
    </row>
    <row r="51" spans="2:15" ht="15" customHeight="1">
      <c r="B51" s="177"/>
      <c r="C51" s="177"/>
      <c r="D51" s="177"/>
      <c r="E51" s="177"/>
      <c r="F51" s="177"/>
      <c r="G51" s="177"/>
      <c r="H51" s="177"/>
      <c r="I51" s="177"/>
      <c r="J51" s="177"/>
      <c r="K51" s="177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03" customWidth="1"/>
    <col min="2" max="3" width="9.140625" style="103" customWidth="1"/>
    <col min="4" max="4" width="4.85546875" style="103" customWidth="1"/>
    <col min="5" max="6" width="9.140625" style="103" customWidth="1"/>
    <col min="7" max="7" width="7.140625" style="103" customWidth="1"/>
    <col min="8" max="8" width="25" style="103" customWidth="1"/>
    <col min="9" max="9" width="7.5703125" style="103" customWidth="1"/>
    <col min="10" max="10" width="6.5703125" style="103" customWidth="1"/>
    <col min="11" max="11" width="8.7109375" style="103" customWidth="1"/>
    <col min="12" max="12" width="11.5703125" style="103" customWidth="1"/>
    <col min="13" max="28" width="9.140625" style="103" customWidth="1"/>
    <col min="29" max="16384" width="9.140625" style="116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39348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42271</v>
      </c>
      <c r="D4" s="103"/>
      <c r="H4" s="103" t="s">
        <v>89</v>
      </c>
      <c r="I4" s="105">
        <v>191</v>
      </c>
      <c r="J4" s="105">
        <f t="shared" ref="J4:J9" si="0">K4+K10</f>
        <v>191</v>
      </c>
      <c r="K4" s="103">
        <v>18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41720</v>
      </c>
      <c r="D5" s="103"/>
      <c r="E5" s="103"/>
      <c r="F5" s="103" t="s">
        <v>91</v>
      </c>
      <c r="H5" s="103" t="s">
        <v>92</v>
      </c>
      <c r="I5" s="105">
        <v>22</v>
      </c>
      <c r="J5" s="105">
        <f t="shared" si="0"/>
        <v>22</v>
      </c>
      <c r="K5" s="103">
        <v>0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39423</v>
      </c>
      <c r="D6" s="103"/>
      <c r="E6" s="103" t="s">
        <v>94</v>
      </c>
      <c r="F6" s="103">
        <v>3759</v>
      </c>
      <c r="H6" s="105" t="s">
        <v>95</v>
      </c>
      <c r="I6" s="105">
        <v>4</v>
      </c>
      <c r="J6" s="105">
        <f t="shared" si="0"/>
        <v>4</v>
      </c>
      <c r="K6" s="105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36968</v>
      </c>
      <c r="D7" s="103"/>
      <c r="E7" s="103" t="s">
        <v>97</v>
      </c>
      <c r="F7" s="103">
        <v>4336</v>
      </c>
      <c r="H7" s="106" t="s">
        <v>98</v>
      </c>
      <c r="I7" s="105">
        <v>202</v>
      </c>
      <c r="J7" s="105">
        <f t="shared" si="0"/>
        <v>202</v>
      </c>
      <c r="K7" s="103">
        <v>8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35170</v>
      </c>
      <c r="D8" s="103"/>
      <c r="E8" s="103" t="s">
        <v>100</v>
      </c>
      <c r="F8" s="103">
        <v>4276</v>
      </c>
      <c r="H8" s="105" t="s">
        <v>101</v>
      </c>
      <c r="I8" s="105">
        <v>194</v>
      </c>
      <c r="J8" s="105">
        <f t="shared" si="0"/>
        <v>194</v>
      </c>
      <c r="K8" s="103">
        <v>15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33449</v>
      </c>
      <c r="D9" s="103"/>
      <c r="E9" s="103" t="s">
        <v>103</v>
      </c>
      <c r="F9" s="103">
        <v>3143</v>
      </c>
      <c r="H9" s="105" t="s">
        <v>104</v>
      </c>
      <c r="I9" s="105">
        <v>125</v>
      </c>
      <c r="J9" s="105">
        <f t="shared" si="0"/>
        <v>125</v>
      </c>
      <c r="K9" s="103">
        <v>5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32659</v>
      </c>
      <c r="D10" s="103"/>
      <c r="E10" s="103" t="s">
        <v>106</v>
      </c>
      <c r="F10" s="103">
        <v>2418</v>
      </c>
      <c r="K10" s="105">
        <v>173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32089</v>
      </c>
      <c r="D11" s="103"/>
      <c r="E11" s="103" t="s">
        <v>87</v>
      </c>
      <c r="F11" s="103">
        <v>2541</v>
      </c>
      <c r="K11" s="105">
        <v>22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31253</v>
      </c>
      <c r="D12" s="103"/>
      <c r="E12" s="103"/>
      <c r="F12" s="103"/>
      <c r="K12" s="105">
        <v>4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31087</v>
      </c>
      <c r="D13" s="103"/>
      <c r="E13" s="103" t="s">
        <v>105</v>
      </c>
      <c r="F13" s="103">
        <v>4184</v>
      </c>
      <c r="K13" s="105">
        <v>194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31221</v>
      </c>
      <c r="D14" s="103"/>
      <c r="E14" s="103" t="s">
        <v>107</v>
      </c>
      <c r="F14" s="103">
        <v>4421</v>
      </c>
      <c r="K14" s="105">
        <v>179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32367</v>
      </c>
      <c r="D15" s="103"/>
      <c r="E15" s="103" t="s">
        <v>108</v>
      </c>
      <c r="F15" s="103">
        <v>4939</v>
      </c>
      <c r="J15" s="103"/>
      <c r="K15" s="105">
        <v>120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4012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3">
        <v>4508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3114</v>
      </c>
      <c r="H18" s="103"/>
      <c r="I18" s="103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K19" s="108">
        <f>K22+K23+K24+K25+K26+K27+K28+K29+K30+K31+K32+K33+K34</f>
        <v>1.0001033754400497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/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2118</v>
      </c>
      <c r="C22" s="103"/>
      <c r="D22" s="103"/>
      <c r="E22" s="103"/>
      <c r="F22" s="103"/>
      <c r="G22" s="103"/>
      <c r="H22" s="103"/>
      <c r="I22" s="103"/>
      <c r="J22" s="109" t="s">
        <v>112</v>
      </c>
      <c r="K22" s="107">
        <f t="shared" ref="K22:K33" si="1">B22/B$36</f>
        <v>0.43860012424932698</v>
      </c>
      <c r="L22" s="110">
        <f t="shared" ref="L22:L34" si="2">B22/B$36</f>
        <v>0.43860012424932698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349</v>
      </c>
      <c r="C23" s="103"/>
      <c r="D23" s="103"/>
      <c r="E23" s="103"/>
      <c r="F23" s="103"/>
      <c r="G23" s="103"/>
      <c r="H23" s="103"/>
      <c r="I23" s="103"/>
      <c r="J23" s="109" t="s">
        <v>113</v>
      </c>
      <c r="K23" s="107">
        <f t="shared" si="1"/>
        <v>7.2271691861669082E-2</v>
      </c>
      <c r="L23" s="110">
        <f t="shared" si="2"/>
        <v>7.2271691861669082E-2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190</v>
      </c>
      <c r="C24" s="103"/>
      <c r="D24" s="103"/>
      <c r="E24" s="103"/>
      <c r="F24" s="103"/>
      <c r="G24" s="103"/>
      <c r="H24" s="103"/>
      <c r="I24" s="103"/>
      <c r="J24" s="109" t="s">
        <v>114</v>
      </c>
      <c r="K24" s="107">
        <f t="shared" si="1"/>
        <v>3.9345620211223856E-2</v>
      </c>
      <c r="L24" s="110">
        <f t="shared" si="2"/>
        <v>3.9345620211223856E-2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35</v>
      </c>
      <c r="C25" s="103"/>
      <c r="D25" s="103"/>
      <c r="E25" s="103"/>
      <c r="F25" s="103"/>
      <c r="G25" s="103"/>
      <c r="H25" s="103"/>
      <c r="J25" s="111" t="s">
        <v>115</v>
      </c>
      <c r="K25" s="112">
        <v>7.3000000000000001E-3</v>
      </c>
      <c r="L25" s="113">
        <f t="shared" si="2"/>
        <v>7.2478774073307106E-3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14</v>
      </c>
      <c r="C26" s="103"/>
      <c r="D26" s="103"/>
      <c r="E26" s="103"/>
      <c r="F26" s="103"/>
      <c r="G26" s="103"/>
      <c r="H26" s="103"/>
      <c r="I26" s="103"/>
      <c r="J26" s="109" t="s">
        <v>116</v>
      </c>
      <c r="K26" s="107">
        <f t="shared" si="1"/>
        <v>2.8991509629322839E-3</v>
      </c>
      <c r="L26" s="110">
        <f t="shared" si="2"/>
        <v>2.8991509629322839E-3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42</v>
      </c>
      <c r="C27" s="103"/>
      <c r="D27" s="103"/>
      <c r="E27" s="103"/>
      <c r="F27" s="103"/>
      <c r="G27" s="103"/>
      <c r="H27" s="103"/>
      <c r="I27" s="103"/>
      <c r="J27" s="111" t="s">
        <v>117</v>
      </c>
      <c r="K27" s="107">
        <f t="shared" si="1"/>
        <v>8.6974528887968517E-3</v>
      </c>
      <c r="L27" s="110">
        <f t="shared" si="2"/>
        <v>8.6974528887968517E-3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101</v>
      </c>
      <c r="C28" s="103"/>
      <c r="D28" s="103"/>
      <c r="E28" s="103"/>
      <c r="F28" s="103"/>
      <c r="G28" s="103"/>
      <c r="H28" s="103"/>
      <c r="I28" s="103"/>
      <c r="J28" s="111" t="s">
        <v>118</v>
      </c>
      <c r="K28" s="107">
        <f t="shared" si="1"/>
        <v>2.091530337544005E-2</v>
      </c>
      <c r="L28" s="110">
        <f t="shared" si="2"/>
        <v>2.091530337544005E-2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42</v>
      </c>
      <c r="C29" s="103"/>
      <c r="D29" s="103"/>
      <c r="E29" s="103"/>
      <c r="F29" s="103"/>
      <c r="G29" s="103"/>
      <c r="H29" s="103"/>
      <c r="I29" s="103"/>
      <c r="J29" s="111" t="s">
        <v>119</v>
      </c>
      <c r="K29" s="107">
        <f t="shared" si="1"/>
        <v>8.6974528887968517E-3</v>
      </c>
      <c r="L29" s="110">
        <f t="shared" si="2"/>
        <v>8.6974528887968517E-3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07"/>
    </row>
    <row r="30" spans="1:32" s="105" customFormat="1" ht="12.75">
      <c r="A30" s="103"/>
      <c r="B30" s="103">
        <v>151</v>
      </c>
      <c r="C30" s="103"/>
      <c r="D30" s="103"/>
      <c r="E30" s="103"/>
      <c r="F30" s="103"/>
      <c r="G30" s="103"/>
      <c r="H30" s="103"/>
      <c r="I30" s="103"/>
      <c r="J30" s="111" t="s">
        <v>120</v>
      </c>
      <c r="K30" s="107">
        <f t="shared" si="1"/>
        <v>3.1269413957341063E-2</v>
      </c>
      <c r="L30" s="110">
        <f t="shared" si="2"/>
        <v>3.1269413957341063E-2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1063</v>
      </c>
      <c r="C31" s="103"/>
      <c r="D31" s="103"/>
      <c r="E31" s="103"/>
      <c r="F31" s="103"/>
      <c r="G31" s="103"/>
      <c r="H31" s="103"/>
      <c r="I31" s="103"/>
      <c r="J31" s="111" t="s">
        <v>121</v>
      </c>
      <c r="K31" s="107">
        <f t="shared" si="1"/>
        <v>0.22012839097121556</v>
      </c>
      <c r="L31" s="110">
        <f t="shared" si="2"/>
        <v>0.22012839097121556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301</v>
      </c>
      <c r="C32" s="103"/>
      <c r="D32" s="103"/>
      <c r="E32" s="103"/>
      <c r="F32" s="103"/>
      <c r="G32" s="103"/>
      <c r="H32" s="103"/>
      <c r="I32" s="103"/>
      <c r="J32" s="111" t="s">
        <v>122</v>
      </c>
      <c r="K32" s="107">
        <f t="shared" si="1"/>
        <v>6.233174570304411E-2</v>
      </c>
      <c r="L32" s="110">
        <f t="shared" si="2"/>
        <v>6.233174570304411E-2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49</v>
      </c>
      <c r="C33" s="103"/>
      <c r="D33" s="103"/>
      <c r="E33" s="103"/>
      <c r="F33" s="103"/>
      <c r="G33" s="103"/>
      <c r="H33" s="103"/>
      <c r="I33" s="103"/>
      <c r="J33" s="111" t="s">
        <v>123</v>
      </c>
      <c r="K33" s="107">
        <f t="shared" si="1"/>
        <v>1.0147028370262995E-2</v>
      </c>
      <c r="L33" s="110">
        <f t="shared" si="2"/>
        <v>1.0147028370262995E-2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374</v>
      </c>
      <c r="C34" s="103"/>
      <c r="D34" s="103"/>
      <c r="E34" s="103"/>
      <c r="F34" s="103"/>
      <c r="G34" s="103"/>
      <c r="H34" s="103"/>
      <c r="I34" s="103"/>
      <c r="J34" s="111" t="s">
        <v>124</v>
      </c>
      <c r="K34" s="112">
        <v>7.7499999999999999E-2</v>
      </c>
      <c r="L34" s="113">
        <f t="shared" si="2"/>
        <v>7.7448747152619596E-2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1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4829</v>
      </c>
      <c r="C36" s="103"/>
      <c r="D36" s="103"/>
      <c r="E36" s="103"/>
      <c r="F36" s="103"/>
      <c r="G36" s="103"/>
      <c r="H36" s="103"/>
      <c r="I36" s="103"/>
      <c r="J36" s="111"/>
      <c r="K36" s="107">
        <v>1</v>
      </c>
      <c r="L36" s="110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4"/>
      <c r="L37" s="114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4829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311" t="s">
        <v>125</v>
      </c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</row>
    <row r="41" spans="1:28" s="105" customFormat="1" ht="12.75" customHeight="1">
      <c r="M41" s="107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4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>
        <v>36.57</v>
      </c>
      <c r="O55" s="103"/>
      <c r="P55" s="110" t="e">
        <f t="shared" ref="P55:P67" si="3">F55/F$36</f>
        <v>#DIV/0!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>
        <v>3.78</v>
      </c>
      <c r="O56" s="103"/>
      <c r="P56" s="113" t="e">
        <f t="shared" si="3"/>
        <v>#DIV/0!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>
        <v>1.38</v>
      </c>
      <c r="O57" s="103"/>
      <c r="P57" s="110" t="e">
        <f t="shared" si="3"/>
        <v>#DIV/0!</v>
      </c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>
        <v>0.95</v>
      </c>
      <c r="O58" s="103"/>
      <c r="P58" s="110" t="e">
        <f t="shared" si="3"/>
        <v>#DIV/0!</v>
      </c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>
        <v>1.78</v>
      </c>
      <c r="O59" s="103"/>
      <c r="P59" s="113" t="e">
        <f t="shared" si="3"/>
        <v>#DIV/0!</v>
      </c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>
        <v>0.84</v>
      </c>
      <c r="O60" s="103"/>
      <c r="P60" s="115" t="e">
        <f t="shared" si="3"/>
        <v>#DIV/0!</v>
      </c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>
        <v>6.43</v>
      </c>
      <c r="O61" s="103"/>
      <c r="P61" s="110" t="e">
        <f t="shared" si="3"/>
        <v>#DIV/0!</v>
      </c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>
      <c r="N62" s="103">
        <v>2.88</v>
      </c>
      <c r="P62" s="110" t="e">
        <f t="shared" si="3"/>
        <v>#DIV/0!</v>
      </c>
    </row>
    <row r="63" spans="1:28">
      <c r="N63" s="103">
        <v>4.4000000000000004</v>
      </c>
      <c r="P63" s="110" t="e">
        <f t="shared" si="3"/>
        <v>#DIV/0!</v>
      </c>
    </row>
    <row r="64" spans="1:28">
      <c r="N64" s="103">
        <v>25.6</v>
      </c>
      <c r="P64" s="110" t="e">
        <f t="shared" si="3"/>
        <v>#DIV/0!</v>
      </c>
    </row>
    <row r="65" spans="14:16">
      <c r="N65" s="103">
        <v>8.41</v>
      </c>
      <c r="P65" s="110" t="e">
        <f t="shared" si="3"/>
        <v>#DIV/0!</v>
      </c>
    </row>
    <row r="66" spans="14:16">
      <c r="N66" s="103">
        <v>0.59</v>
      </c>
      <c r="P66" s="113" t="e">
        <f t="shared" si="3"/>
        <v>#DIV/0!</v>
      </c>
    </row>
    <row r="67" spans="14:16">
      <c r="N67" s="103">
        <v>6.4</v>
      </c>
      <c r="P67" s="110" t="e">
        <f t="shared" si="3"/>
        <v>#DIV/0!</v>
      </c>
    </row>
    <row r="68" spans="14:16">
      <c r="N68" s="103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17" customWidth="1"/>
    <col min="2" max="2" width="4.7109375" style="117" customWidth="1"/>
    <col min="3" max="3" width="25" style="117" customWidth="1"/>
    <col min="4" max="4" width="26.28515625" style="117" customWidth="1"/>
    <col min="5" max="5" width="13.28515625" style="372" customWidth="1"/>
    <col min="6" max="8" width="12.28515625" style="372" customWidth="1"/>
    <col min="9" max="9" width="13" style="372" customWidth="1"/>
    <col min="10" max="10" width="12.42578125" style="372" customWidth="1"/>
    <col min="11" max="11" width="12.5703125" style="437" customWidth="1"/>
    <col min="12" max="12" width="12.28515625" style="372" customWidth="1"/>
    <col min="13" max="13" width="12.140625" style="437" customWidth="1"/>
    <col min="14" max="15" width="12.28515625" style="372" customWidth="1"/>
    <col min="16" max="16" width="12.28515625" style="437" customWidth="1"/>
    <col min="17" max="17" width="12.85546875" style="372" customWidth="1"/>
    <col min="18" max="18" width="13.42578125" style="372" customWidth="1"/>
    <col min="19" max="19" width="15.85546875" style="372" customWidth="1"/>
    <col min="20" max="20" width="10.7109375" style="117" bestFit="1" customWidth="1"/>
    <col min="21" max="16384" width="9.140625" style="117"/>
  </cols>
  <sheetData>
    <row r="2" spans="2:20" ht="42" customHeight="1">
      <c r="B2" s="313"/>
      <c r="C2" s="314"/>
      <c r="D2" s="315"/>
      <c r="E2" s="316" t="s">
        <v>234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3"/>
      <c r="Q2" s="313"/>
      <c r="R2" s="318"/>
      <c r="S2" s="319"/>
    </row>
    <row r="3" spans="2:20" ht="48.75" customHeight="1">
      <c r="B3" s="320" t="s">
        <v>235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2:20" ht="42" customHeight="1" thickBot="1">
      <c r="B4" s="321" t="s">
        <v>236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</row>
    <row r="5" spans="2:20" ht="40.5" customHeight="1" thickBot="1">
      <c r="B5" s="323" t="s">
        <v>1</v>
      </c>
      <c r="C5" s="324" t="s">
        <v>2</v>
      </c>
      <c r="D5" s="325" t="s">
        <v>3</v>
      </c>
      <c r="E5" s="326" t="s">
        <v>237</v>
      </c>
      <c r="F5" s="327" t="s">
        <v>238</v>
      </c>
      <c r="G5" s="328" t="s">
        <v>6</v>
      </c>
      <c r="H5" s="328" t="s">
        <v>7</v>
      </c>
      <c r="I5" s="328" t="s">
        <v>8</v>
      </c>
      <c r="J5" s="328" t="s">
        <v>9</v>
      </c>
      <c r="K5" s="328" t="s">
        <v>10</v>
      </c>
      <c r="L5" s="328" t="s">
        <v>11</v>
      </c>
      <c r="M5" s="328" t="s">
        <v>12</v>
      </c>
      <c r="N5" s="328" t="s">
        <v>13</v>
      </c>
      <c r="O5" s="328" t="s">
        <v>239</v>
      </c>
      <c r="P5" s="328" t="s">
        <v>240</v>
      </c>
      <c r="Q5" s="328" t="s">
        <v>16</v>
      </c>
      <c r="R5" s="328" t="s">
        <v>17</v>
      </c>
      <c r="S5" s="329" t="s">
        <v>18</v>
      </c>
    </row>
    <row r="6" spans="2:20" ht="24" customHeight="1" thickBot="1">
      <c r="B6" s="330"/>
      <c r="C6" s="331" t="s">
        <v>241</v>
      </c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</row>
    <row r="7" spans="2:20" ht="24" customHeight="1" thickBot="1">
      <c r="B7" s="332" t="s">
        <v>20</v>
      </c>
      <c r="C7" s="333" t="s">
        <v>242</v>
      </c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5"/>
    </row>
    <row r="8" spans="2:20" ht="24" customHeight="1" thickBot="1">
      <c r="B8" s="336"/>
      <c r="C8" s="337" t="s">
        <v>243</v>
      </c>
      <c r="D8" s="338"/>
      <c r="E8" s="339">
        <v>199</v>
      </c>
      <c r="F8" s="339">
        <v>208</v>
      </c>
      <c r="G8" s="340">
        <v>344</v>
      </c>
      <c r="H8" s="340">
        <v>397</v>
      </c>
      <c r="I8" s="340">
        <v>450</v>
      </c>
      <c r="J8" s="341">
        <v>52</v>
      </c>
      <c r="K8" s="340">
        <v>365</v>
      </c>
      <c r="L8" s="340">
        <v>155</v>
      </c>
      <c r="M8" s="340">
        <v>272</v>
      </c>
      <c r="N8" s="340">
        <v>227</v>
      </c>
      <c r="O8" s="340">
        <v>255</v>
      </c>
      <c r="P8" s="340">
        <v>339</v>
      </c>
      <c r="Q8" s="340">
        <v>377</v>
      </c>
      <c r="R8" s="342">
        <v>387</v>
      </c>
      <c r="S8" s="343">
        <f>SUM(E8:R8)</f>
        <v>4027</v>
      </c>
    </row>
    <row r="9" spans="2:20" ht="24" customHeight="1" thickBot="1">
      <c r="B9" s="336"/>
      <c r="C9" s="344" t="s">
        <v>244</v>
      </c>
      <c r="D9" s="345"/>
      <c r="E9" s="346">
        <v>594</v>
      </c>
      <c r="F9" s="346">
        <v>460</v>
      </c>
      <c r="G9" s="346">
        <v>660</v>
      </c>
      <c r="H9" s="346">
        <v>881</v>
      </c>
      <c r="I9" s="346">
        <v>1115</v>
      </c>
      <c r="J9" s="341">
        <v>152</v>
      </c>
      <c r="K9" s="346">
        <v>674</v>
      </c>
      <c r="L9" s="346">
        <v>289</v>
      </c>
      <c r="M9" s="346">
        <v>502</v>
      </c>
      <c r="N9" s="346">
        <v>409</v>
      </c>
      <c r="O9" s="346">
        <v>812</v>
      </c>
      <c r="P9" s="346">
        <v>668</v>
      </c>
      <c r="Q9" s="346">
        <v>831</v>
      </c>
      <c r="R9" s="347">
        <v>737</v>
      </c>
      <c r="S9" s="343">
        <f>SUM(E9:R9)</f>
        <v>8784</v>
      </c>
      <c r="T9" s="348"/>
    </row>
    <row r="10" spans="2:20" ht="24" customHeight="1" thickBot="1">
      <c r="B10" s="336"/>
      <c r="C10" s="349" t="s">
        <v>245</v>
      </c>
      <c r="D10" s="337"/>
      <c r="E10" s="350">
        <v>479</v>
      </c>
      <c r="F10" s="350">
        <v>336</v>
      </c>
      <c r="G10" s="350">
        <v>500</v>
      </c>
      <c r="H10" s="350">
        <v>649</v>
      </c>
      <c r="I10" s="350">
        <v>926</v>
      </c>
      <c r="J10" s="341">
        <v>133</v>
      </c>
      <c r="K10" s="350">
        <v>607</v>
      </c>
      <c r="L10" s="350">
        <v>204</v>
      </c>
      <c r="M10" s="350">
        <v>381</v>
      </c>
      <c r="N10" s="350">
        <v>312</v>
      </c>
      <c r="O10" s="350">
        <v>771</v>
      </c>
      <c r="P10" s="350">
        <v>498</v>
      </c>
      <c r="Q10" s="346">
        <v>702</v>
      </c>
      <c r="R10" s="351">
        <v>552</v>
      </c>
      <c r="S10" s="343">
        <f>SUM(E10:R10)</f>
        <v>7050</v>
      </c>
      <c r="T10" s="348"/>
    </row>
    <row r="11" spans="2:20" ht="24" customHeight="1" thickBot="1">
      <c r="B11" s="336"/>
      <c r="C11" s="349" t="s">
        <v>246</v>
      </c>
      <c r="D11" s="337"/>
      <c r="E11" s="352">
        <v>393</v>
      </c>
      <c r="F11" s="352">
        <v>326</v>
      </c>
      <c r="G11" s="352">
        <v>453</v>
      </c>
      <c r="H11" s="352">
        <v>588</v>
      </c>
      <c r="I11" s="352">
        <v>727</v>
      </c>
      <c r="J11" s="353">
        <v>145</v>
      </c>
      <c r="K11" s="352">
        <v>461</v>
      </c>
      <c r="L11" s="352">
        <v>191</v>
      </c>
      <c r="M11" s="352">
        <v>300</v>
      </c>
      <c r="N11" s="352">
        <v>253</v>
      </c>
      <c r="O11" s="352">
        <v>522</v>
      </c>
      <c r="P11" s="352">
        <v>385</v>
      </c>
      <c r="Q11" s="350">
        <v>553</v>
      </c>
      <c r="R11" s="354">
        <v>486</v>
      </c>
      <c r="S11" s="343">
        <f>SUM(E11:R11)</f>
        <v>5783</v>
      </c>
      <c r="T11" s="348"/>
    </row>
    <row r="12" spans="2:20" ht="24" customHeight="1" thickBot="1">
      <c r="B12" s="355"/>
      <c r="C12" s="356" t="s">
        <v>247</v>
      </c>
      <c r="D12" s="357"/>
      <c r="E12" s="358">
        <v>565</v>
      </c>
      <c r="F12" s="358">
        <v>421</v>
      </c>
      <c r="G12" s="353">
        <v>473</v>
      </c>
      <c r="H12" s="353">
        <v>625</v>
      </c>
      <c r="I12" s="353">
        <v>780</v>
      </c>
      <c r="J12" s="359">
        <v>199</v>
      </c>
      <c r="K12" s="353">
        <v>522</v>
      </c>
      <c r="L12" s="353">
        <v>263</v>
      </c>
      <c r="M12" s="360">
        <v>343</v>
      </c>
      <c r="N12" s="360">
        <v>284</v>
      </c>
      <c r="O12" s="360">
        <v>634</v>
      </c>
      <c r="P12" s="360">
        <v>435</v>
      </c>
      <c r="Q12" s="352">
        <v>596</v>
      </c>
      <c r="R12" s="360">
        <v>583</v>
      </c>
      <c r="S12" s="343">
        <f>SUM(E12:R12)</f>
        <v>6723</v>
      </c>
      <c r="T12" s="348"/>
    </row>
    <row r="13" spans="2:20" ht="24" customHeight="1" thickBot="1">
      <c r="B13" s="361" t="s">
        <v>248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2"/>
      <c r="T13" s="348"/>
    </row>
    <row r="14" spans="2:20" ht="24" customHeight="1" thickBot="1">
      <c r="B14" s="363">
        <v>2</v>
      </c>
      <c r="C14" s="364" t="s">
        <v>249</v>
      </c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5"/>
      <c r="T14" s="348"/>
    </row>
    <row r="15" spans="2:20" ht="24" customHeight="1" thickBot="1">
      <c r="B15" s="365"/>
      <c r="C15" s="366" t="s">
        <v>250</v>
      </c>
      <c r="D15" s="337"/>
      <c r="E15" s="350">
        <v>423</v>
      </c>
      <c r="F15" s="350">
        <v>183</v>
      </c>
      <c r="G15" s="341">
        <v>176</v>
      </c>
      <c r="H15" s="341">
        <v>249</v>
      </c>
      <c r="I15" s="341">
        <v>326</v>
      </c>
      <c r="J15" s="352">
        <v>52</v>
      </c>
      <c r="K15" s="341">
        <v>176</v>
      </c>
      <c r="L15" s="341">
        <v>74</v>
      </c>
      <c r="M15" s="367">
        <v>169</v>
      </c>
      <c r="N15" s="367">
        <v>135</v>
      </c>
      <c r="O15" s="367">
        <v>641</v>
      </c>
      <c r="P15" s="367">
        <v>230</v>
      </c>
      <c r="Q15" s="367">
        <v>259</v>
      </c>
      <c r="R15" s="367">
        <v>214</v>
      </c>
      <c r="S15" s="343">
        <f>SUM(E15:R15)</f>
        <v>3307</v>
      </c>
      <c r="T15" s="348"/>
    </row>
    <row r="16" spans="2:20" ht="24" customHeight="1" thickBot="1">
      <c r="B16" s="365" t="s">
        <v>22</v>
      </c>
      <c r="C16" s="366" t="s">
        <v>251</v>
      </c>
      <c r="D16" s="337"/>
      <c r="E16" s="350">
        <v>495</v>
      </c>
      <c r="F16" s="350">
        <v>339</v>
      </c>
      <c r="G16" s="341">
        <v>468</v>
      </c>
      <c r="H16" s="341">
        <v>667</v>
      </c>
      <c r="I16" s="341">
        <v>875</v>
      </c>
      <c r="J16" s="341">
        <v>118</v>
      </c>
      <c r="K16" s="341">
        <v>444</v>
      </c>
      <c r="L16" s="341">
        <v>212</v>
      </c>
      <c r="M16" s="367">
        <v>358</v>
      </c>
      <c r="N16" s="367">
        <v>300</v>
      </c>
      <c r="O16" s="367">
        <v>698</v>
      </c>
      <c r="P16" s="367">
        <v>453</v>
      </c>
      <c r="Q16" s="367">
        <v>648</v>
      </c>
      <c r="R16" s="367">
        <v>594</v>
      </c>
      <c r="S16" s="343">
        <f>SUM(E16:R16)</f>
        <v>6669</v>
      </c>
      <c r="T16" s="348"/>
    </row>
    <row r="17" spans="2:20" s="372" customFormat="1" ht="24" customHeight="1" thickBot="1">
      <c r="B17" s="368" t="s">
        <v>22</v>
      </c>
      <c r="C17" s="369" t="s">
        <v>252</v>
      </c>
      <c r="D17" s="370"/>
      <c r="E17" s="350">
        <v>264</v>
      </c>
      <c r="F17" s="350">
        <v>163</v>
      </c>
      <c r="G17" s="341">
        <v>290</v>
      </c>
      <c r="H17" s="341">
        <v>237</v>
      </c>
      <c r="I17" s="341">
        <v>343</v>
      </c>
      <c r="J17" s="352">
        <v>52</v>
      </c>
      <c r="K17" s="341">
        <v>234</v>
      </c>
      <c r="L17" s="341">
        <v>81</v>
      </c>
      <c r="M17" s="367">
        <v>173</v>
      </c>
      <c r="N17" s="367">
        <v>104</v>
      </c>
      <c r="O17" s="367">
        <v>340</v>
      </c>
      <c r="P17" s="367">
        <v>214</v>
      </c>
      <c r="Q17" s="367">
        <v>268</v>
      </c>
      <c r="R17" s="367">
        <v>249</v>
      </c>
      <c r="S17" s="343">
        <f>SUM(E17:R17)</f>
        <v>3012</v>
      </c>
      <c r="T17" s="371"/>
    </row>
    <row r="18" spans="2:20" s="372" customFormat="1" ht="24" customHeight="1" thickBot="1">
      <c r="B18" s="368"/>
      <c r="C18" s="373" t="s">
        <v>253</v>
      </c>
      <c r="D18" s="374"/>
      <c r="E18" s="358">
        <v>492</v>
      </c>
      <c r="F18" s="358">
        <v>461</v>
      </c>
      <c r="G18" s="353">
        <v>775</v>
      </c>
      <c r="H18" s="353">
        <v>1023</v>
      </c>
      <c r="I18" s="353">
        <v>1182</v>
      </c>
      <c r="J18" s="341">
        <v>209</v>
      </c>
      <c r="K18" s="353">
        <v>909</v>
      </c>
      <c r="L18" s="353">
        <v>381</v>
      </c>
      <c r="M18" s="360">
        <v>542</v>
      </c>
      <c r="N18" s="360">
        <v>501</v>
      </c>
      <c r="O18" s="360">
        <v>656</v>
      </c>
      <c r="P18" s="360">
        <v>686</v>
      </c>
      <c r="Q18" s="360">
        <v>919</v>
      </c>
      <c r="R18" s="367">
        <v>806</v>
      </c>
      <c r="S18" s="343">
        <f>SUM(E18:R18)</f>
        <v>9542</v>
      </c>
      <c r="T18" s="371"/>
    </row>
    <row r="19" spans="2:20" s="372" customFormat="1" ht="24" customHeight="1" thickBot="1">
      <c r="B19" s="375"/>
      <c r="C19" s="376" t="s">
        <v>254</v>
      </c>
      <c r="D19" s="377"/>
      <c r="E19" s="378">
        <v>556</v>
      </c>
      <c r="F19" s="378">
        <v>605</v>
      </c>
      <c r="G19" s="359">
        <v>721</v>
      </c>
      <c r="H19" s="359">
        <v>964</v>
      </c>
      <c r="I19" s="359">
        <v>1272</v>
      </c>
      <c r="J19" s="352">
        <v>250</v>
      </c>
      <c r="K19" s="359">
        <v>866</v>
      </c>
      <c r="L19" s="359">
        <v>354</v>
      </c>
      <c r="M19" s="379">
        <v>556</v>
      </c>
      <c r="N19" s="379">
        <v>445</v>
      </c>
      <c r="O19" s="379">
        <v>659</v>
      </c>
      <c r="P19" s="379">
        <v>742</v>
      </c>
      <c r="Q19" s="379">
        <v>965</v>
      </c>
      <c r="R19" s="379">
        <v>882</v>
      </c>
      <c r="S19" s="343">
        <f>SUM(E19:R19)</f>
        <v>9837</v>
      </c>
      <c r="T19" s="371"/>
    </row>
    <row r="20" spans="2:20" ht="24" customHeight="1" thickBot="1">
      <c r="B20" s="380" t="s">
        <v>255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</row>
    <row r="21" spans="2:20" ht="24" customHeight="1" thickBot="1">
      <c r="B21" s="332">
        <v>3</v>
      </c>
      <c r="C21" s="382" t="s">
        <v>256</v>
      </c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4"/>
    </row>
    <row r="22" spans="2:20" ht="24" customHeight="1" thickBot="1">
      <c r="B22" s="385"/>
      <c r="C22" s="349" t="s">
        <v>257</v>
      </c>
      <c r="D22" s="337"/>
      <c r="E22" s="352">
        <v>316</v>
      </c>
      <c r="F22" s="352">
        <v>237</v>
      </c>
      <c r="G22" s="352">
        <v>396</v>
      </c>
      <c r="H22" s="352">
        <v>414</v>
      </c>
      <c r="I22" s="352">
        <v>712</v>
      </c>
      <c r="J22" s="352">
        <v>102</v>
      </c>
      <c r="K22" s="352">
        <v>389</v>
      </c>
      <c r="L22" s="352">
        <v>156</v>
      </c>
      <c r="M22" s="352">
        <v>282</v>
      </c>
      <c r="N22" s="352">
        <v>236</v>
      </c>
      <c r="O22" s="352">
        <v>490</v>
      </c>
      <c r="P22" s="352">
        <v>338</v>
      </c>
      <c r="Q22" s="352">
        <v>535</v>
      </c>
      <c r="R22" s="354">
        <v>461</v>
      </c>
      <c r="S22" s="386">
        <f t="shared" ref="S22:S28" si="0">SUM(E22:R22)</f>
        <v>5064</v>
      </c>
    </row>
    <row r="23" spans="2:20" ht="24" customHeight="1" thickBot="1">
      <c r="B23" s="387"/>
      <c r="C23" s="349" t="s">
        <v>258</v>
      </c>
      <c r="D23" s="337"/>
      <c r="E23" s="350">
        <v>467</v>
      </c>
      <c r="F23" s="350">
        <v>372</v>
      </c>
      <c r="G23" s="341">
        <v>547</v>
      </c>
      <c r="H23" s="341">
        <v>746</v>
      </c>
      <c r="I23" s="341">
        <v>835</v>
      </c>
      <c r="J23" s="341">
        <v>134</v>
      </c>
      <c r="K23" s="341">
        <v>687</v>
      </c>
      <c r="L23" s="341">
        <v>270</v>
      </c>
      <c r="M23" s="367">
        <v>407</v>
      </c>
      <c r="N23" s="367">
        <v>389</v>
      </c>
      <c r="O23" s="367">
        <v>575</v>
      </c>
      <c r="P23" s="367">
        <v>503</v>
      </c>
      <c r="Q23" s="367">
        <v>762</v>
      </c>
      <c r="R23" s="367">
        <v>644</v>
      </c>
      <c r="S23" s="386">
        <f t="shared" si="0"/>
        <v>7338</v>
      </c>
    </row>
    <row r="24" spans="2:20" ht="24" customHeight="1" thickBot="1">
      <c r="B24" s="387"/>
      <c r="C24" s="349" t="s">
        <v>259</v>
      </c>
      <c r="D24" s="337"/>
      <c r="E24" s="352">
        <v>336</v>
      </c>
      <c r="F24" s="352">
        <v>273</v>
      </c>
      <c r="G24" s="352">
        <v>355</v>
      </c>
      <c r="H24" s="352">
        <v>538</v>
      </c>
      <c r="I24" s="352">
        <v>650</v>
      </c>
      <c r="J24" s="352">
        <v>88</v>
      </c>
      <c r="K24" s="352">
        <v>446</v>
      </c>
      <c r="L24" s="352">
        <v>191</v>
      </c>
      <c r="M24" s="352">
        <v>271</v>
      </c>
      <c r="N24" s="352">
        <v>228</v>
      </c>
      <c r="O24" s="352">
        <v>485</v>
      </c>
      <c r="P24" s="352">
        <v>330</v>
      </c>
      <c r="Q24" s="352">
        <v>506</v>
      </c>
      <c r="R24" s="354">
        <v>416</v>
      </c>
      <c r="S24" s="386">
        <f t="shared" si="0"/>
        <v>5113</v>
      </c>
    </row>
    <row r="25" spans="2:20" s="372" customFormat="1" ht="24" customHeight="1" thickBot="1">
      <c r="B25" s="388"/>
      <c r="C25" s="389" t="s">
        <v>260</v>
      </c>
      <c r="D25" s="390"/>
      <c r="E25" s="350">
        <v>384</v>
      </c>
      <c r="F25" s="350">
        <v>305</v>
      </c>
      <c r="G25" s="341">
        <v>429</v>
      </c>
      <c r="H25" s="341">
        <v>601</v>
      </c>
      <c r="I25" s="341">
        <v>668</v>
      </c>
      <c r="J25" s="341">
        <v>128</v>
      </c>
      <c r="K25" s="341">
        <v>418</v>
      </c>
      <c r="L25" s="341">
        <v>194</v>
      </c>
      <c r="M25" s="367">
        <v>257</v>
      </c>
      <c r="N25" s="367">
        <v>298</v>
      </c>
      <c r="O25" s="367">
        <v>512</v>
      </c>
      <c r="P25" s="367">
        <v>369</v>
      </c>
      <c r="Q25" s="367">
        <v>518</v>
      </c>
      <c r="R25" s="367">
        <v>486</v>
      </c>
      <c r="S25" s="386">
        <f t="shared" si="0"/>
        <v>5567</v>
      </c>
    </row>
    <row r="26" spans="2:20" ht="24" customHeight="1" thickBot="1">
      <c r="B26" s="387"/>
      <c r="C26" s="349" t="s">
        <v>261</v>
      </c>
      <c r="D26" s="337"/>
      <c r="E26" s="352">
        <v>334</v>
      </c>
      <c r="F26" s="352">
        <v>227</v>
      </c>
      <c r="G26" s="352">
        <v>262</v>
      </c>
      <c r="H26" s="352">
        <v>351</v>
      </c>
      <c r="I26" s="352">
        <v>404</v>
      </c>
      <c r="J26" s="352">
        <v>98</v>
      </c>
      <c r="K26" s="352">
        <v>278</v>
      </c>
      <c r="L26" s="352">
        <v>144</v>
      </c>
      <c r="M26" s="352">
        <v>195</v>
      </c>
      <c r="N26" s="352">
        <v>128</v>
      </c>
      <c r="O26" s="352">
        <v>399</v>
      </c>
      <c r="P26" s="352">
        <v>266</v>
      </c>
      <c r="Q26" s="352">
        <v>325</v>
      </c>
      <c r="R26" s="354">
        <v>283</v>
      </c>
      <c r="S26" s="386">
        <f t="shared" si="0"/>
        <v>3694</v>
      </c>
    </row>
    <row r="27" spans="2:20" s="372" customFormat="1" ht="24" customHeight="1" thickBot="1">
      <c r="B27" s="388"/>
      <c r="C27" s="389" t="s">
        <v>262</v>
      </c>
      <c r="D27" s="390"/>
      <c r="E27" s="350">
        <v>184</v>
      </c>
      <c r="F27" s="350">
        <v>121</v>
      </c>
      <c r="G27" s="341">
        <v>95</v>
      </c>
      <c r="H27" s="341">
        <v>153</v>
      </c>
      <c r="I27" s="341">
        <v>163</v>
      </c>
      <c r="J27" s="341">
        <v>47</v>
      </c>
      <c r="K27" s="341">
        <v>89</v>
      </c>
      <c r="L27" s="341">
        <v>55</v>
      </c>
      <c r="M27" s="367">
        <v>84</v>
      </c>
      <c r="N27" s="367">
        <v>68</v>
      </c>
      <c r="O27" s="367">
        <v>155</v>
      </c>
      <c r="P27" s="367">
        <v>99</v>
      </c>
      <c r="Q27" s="367">
        <v>105</v>
      </c>
      <c r="R27" s="367">
        <v>123</v>
      </c>
      <c r="S27" s="386">
        <f t="shared" si="0"/>
        <v>1541</v>
      </c>
    </row>
    <row r="28" spans="2:20" ht="24" customHeight="1" thickBot="1">
      <c r="B28" s="391"/>
      <c r="C28" s="392" t="s">
        <v>263</v>
      </c>
      <c r="D28" s="393"/>
      <c r="E28" s="394">
        <v>209</v>
      </c>
      <c r="F28" s="394">
        <v>216</v>
      </c>
      <c r="G28" s="394">
        <v>346</v>
      </c>
      <c r="H28" s="394">
        <v>337</v>
      </c>
      <c r="I28" s="394">
        <v>566</v>
      </c>
      <c r="J28" s="394">
        <v>84</v>
      </c>
      <c r="K28" s="394">
        <v>322</v>
      </c>
      <c r="L28" s="394">
        <v>92</v>
      </c>
      <c r="M28" s="394">
        <v>302</v>
      </c>
      <c r="N28" s="394">
        <v>138</v>
      </c>
      <c r="O28" s="394">
        <v>378</v>
      </c>
      <c r="P28" s="394">
        <v>420</v>
      </c>
      <c r="Q28" s="394">
        <v>308</v>
      </c>
      <c r="R28" s="395">
        <v>332</v>
      </c>
      <c r="S28" s="386">
        <f t="shared" si="0"/>
        <v>4050</v>
      </c>
    </row>
    <row r="29" spans="2:20" s="372" customFormat="1" ht="24" customHeight="1" thickBot="1">
      <c r="B29" s="361" t="s">
        <v>264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2"/>
    </row>
    <row r="30" spans="2:20" s="372" customFormat="1" ht="24" customHeight="1" thickBot="1">
      <c r="B30" s="396" t="s">
        <v>31</v>
      </c>
      <c r="C30" s="397" t="s">
        <v>265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9"/>
    </row>
    <row r="31" spans="2:20" ht="24" customHeight="1" thickBot="1">
      <c r="B31" s="387"/>
      <c r="C31" s="349" t="s">
        <v>266</v>
      </c>
      <c r="D31" s="337"/>
      <c r="E31" s="400">
        <v>350</v>
      </c>
      <c r="F31" s="400">
        <v>194</v>
      </c>
      <c r="G31" s="400">
        <v>299</v>
      </c>
      <c r="H31" s="400">
        <v>389</v>
      </c>
      <c r="I31" s="400">
        <v>478</v>
      </c>
      <c r="J31" s="400">
        <v>105</v>
      </c>
      <c r="K31" s="400">
        <v>338</v>
      </c>
      <c r="L31" s="400">
        <v>140</v>
      </c>
      <c r="M31" s="400">
        <v>224</v>
      </c>
      <c r="N31" s="400">
        <v>204</v>
      </c>
      <c r="O31" s="400">
        <v>383</v>
      </c>
      <c r="P31" s="400">
        <v>251</v>
      </c>
      <c r="Q31" s="400">
        <v>423</v>
      </c>
      <c r="R31" s="401">
        <v>319</v>
      </c>
      <c r="S31" s="386">
        <f t="shared" ref="S31:S36" si="1">SUM(E31:R31)</f>
        <v>4097</v>
      </c>
    </row>
    <row r="32" spans="2:20" s="372" customFormat="1" ht="24" customHeight="1" thickBot="1">
      <c r="B32" s="388"/>
      <c r="C32" s="389" t="s">
        <v>267</v>
      </c>
      <c r="D32" s="390"/>
      <c r="E32" s="400">
        <v>606</v>
      </c>
      <c r="F32" s="351">
        <v>379</v>
      </c>
      <c r="G32" s="367">
        <v>529</v>
      </c>
      <c r="H32" s="367">
        <v>566</v>
      </c>
      <c r="I32" s="367">
        <v>871</v>
      </c>
      <c r="J32" s="367">
        <v>227</v>
      </c>
      <c r="K32" s="367">
        <v>492</v>
      </c>
      <c r="L32" s="367">
        <v>233</v>
      </c>
      <c r="M32" s="367">
        <v>408</v>
      </c>
      <c r="N32" s="367">
        <v>283</v>
      </c>
      <c r="O32" s="367">
        <v>736</v>
      </c>
      <c r="P32" s="367">
        <v>470</v>
      </c>
      <c r="Q32" s="367">
        <v>662</v>
      </c>
      <c r="R32" s="367">
        <v>701</v>
      </c>
      <c r="S32" s="386">
        <f t="shared" si="1"/>
        <v>7163</v>
      </c>
    </row>
    <row r="33" spans="1:19" ht="24" customHeight="1" thickBot="1">
      <c r="B33" s="387"/>
      <c r="C33" s="356" t="s">
        <v>268</v>
      </c>
      <c r="D33" s="357"/>
      <c r="E33" s="339">
        <v>420</v>
      </c>
      <c r="F33" s="358">
        <v>292</v>
      </c>
      <c r="G33" s="402">
        <v>329</v>
      </c>
      <c r="H33" s="402">
        <v>500</v>
      </c>
      <c r="I33" s="402">
        <v>532</v>
      </c>
      <c r="J33" s="402">
        <v>106</v>
      </c>
      <c r="K33" s="402">
        <v>409</v>
      </c>
      <c r="L33" s="402">
        <v>169</v>
      </c>
      <c r="M33" s="402">
        <v>309</v>
      </c>
      <c r="N33" s="402">
        <v>214</v>
      </c>
      <c r="O33" s="358">
        <v>523</v>
      </c>
      <c r="P33" s="402">
        <v>380</v>
      </c>
      <c r="Q33" s="402">
        <v>511</v>
      </c>
      <c r="R33" s="403">
        <v>427</v>
      </c>
      <c r="S33" s="386">
        <f t="shared" si="1"/>
        <v>5121</v>
      </c>
    </row>
    <row r="34" spans="1:19" ht="24" customHeight="1" thickBot="1">
      <c r="B34" s="387"/>
      <c r="C34" s="389" t="s">
        <v>269</v>
      </c>
      <c r="D34" s="390"/>
      <c r="E34" s="358">
        <v>335</v>
      </c>
      <c r="F34" s="339">
        <v>318</v>
      </c>
      <c r="G34" s="404">
        <v>340</v>
      </c>
      <c r="H34" s="404">
        <v>539</v>
      </c>
      <c r="I34" s="404">
        <v>582</v>
      </c>
      <c r="J34" s="404">
        <v>84</v>
      </c>
      <c r="K34" s="404">
        <v>499</v>
      </c>
      <c r="L34" s="404">
        <v>183</v>
      </c>
      <c r="M34" s="404">
        <v>320</v>
      </c>
      <c r="N34" s="404">
        <v>232</v>
      </c>
      <c r="O34" s="339">
        <v>478</v>
      </c>
      <c r="P34" s="404">
        <v>396</v>
      </c>
      <c r="Q34" s="404">
        <v>539</v>
      </c>
      <c r="R34" s="405">
        <v>429</v>
      </c>
      <c r="S34" s="386">
        <f t="shared" si="1"/>
        <v>5274</v>
      </c>
    </row>
    <row r="35" spans="1:19" ht="24" customHeight="1" thickBot="1">
      <c r="B35" s="387"/>
      <c r="C35" s="406" t="s">
        <v>270</v>
      </c>
      <c r="D35" s="407"/>
      <c r="E35" s="339">
        <v>297</v>
      </c>
      <c r="F35" s="408">
        <v>278</v>
      </c>
      <c r="G35" s="409">
        <v>415</v>
      </c>
      <c r="H35" s="409">
        <v>530</v>
      </c>
      <c r="I35" s="409">
        <v>589</v>
      </c>
      <c r="J35" s="409">
        <v>88</v>
      </c>
      <c r="K35" s="409">
        <v>449</v>
      </c>
      <c r="L35" s="409">
        <v>172</v>
      </c>
      <c r="M35" s="409">
        <v>327</v>
      </c>
      <c r="N35" s="409">
        <v>229</v>
      </c>
      <c r="O35" s="408">
        <v>391</v>
      </c>
      <c r="P35" s="409">
        <v>370</v>
      </c>
      <c r="Q35" s="409">
        <v>539</v>
      </c>
      <c r="R35" s="410">
        <v>367</v>
      </c>
      <c r="S35" s="386">
        <f t="shared" si="1"/>
        <v>5041</v>
      </c>
    </row>
    <row r="36" spans="1:19" ht="24" customHeight="1" thickBot="1">
      <c r="B36" s="411"/>
      <c r="C36" s="412" t="s">
        <v>271</v>
      </c>
      <c r="D36" s="413"/>
      <c r="E36" s="414">
        <v>222</v>
      </c>
      <c r="F36" s="414">
        <v>290</v>
      </c>
      <c r="G36" s="415">
        <v>518</v>
      </c>
      <c r="H36" s="415">
        <v>616</v>
      </c>
      <c r="I36" s="415">
        <v>946</v>
      </c>
      <c r="J36" s="415">
        <v>71</v>
      </c>
      <c r="K36" s="415">
        <v>442</v>
      </c>
      <c r="L36" s="415">
        <v>205</v>
      </c>
      <c r="M36" s="415">
        <v>210</v>
      </c>
      <c r="N36" s="415">
        <v>323</v>
      </c>
      <c r="O36" s="414">
        <v>483</v>
      </c>
      <c r="P36" s="415">
        <v>458</v>
      </c>
      <c r="Q36" s="415">
        <v>385</v>
      </c>
      <c r="R36" s="416">
        <v>502</v>
      </c>
      <c r="S36" s="386">
        <f t="shared" si="1"/>
        <v>5671</v>
      </c>
    </row>
    <row r="37" spans="1:19" ht="24" customHeight="1" thickBot="1">
      <c r="B37" s="417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ht="39" customHeight="1" thickBot="1">
      <c r="B38" s="419" t="s">
        <v>42</v>
      </c>
      <c r="C38" s="420" t="s">
        <v>272</v>
      </c>
      <c r="D38" s="421"/>
      <c r="E38" s="422">
        <v>2230</v>
      </c>
      <c r="F38" s="422">
        <v>1751</v>
      </c>
      <c r="G38" s="422">
        <v>2430</v>
      </c>
      <c r="H38" s="422">
        <v>3140</v>
      </c>
      <c r="I38" s="422">
        <v>3998</v>
      </c>
      <c r="J38" s="422">
        <v>681</v>
      </c>
      <c r="K38" s="422">
        <v>2629</v>
      </c>
      <c r="L38" s="422">
        <v>1102</v>
      </c>
      <c r="M38" s="422">
        <v>1798</v>
      </c>
      <c r="N38" s="422">
        <v>1485</v>
      </c>
      <c r="O38" s="422">
        <v>2994</v>
      </c>
      <c r="P38" s="422">
        <v>2325</v>
      </c>
      <c r="Q38" s="422">
        <v>3059</v>
      </c>
      <c r="R38" s="423">
        <v>2745</v>
      </c>
      <c r="S38" s="424">
        <f>SUM(E38:R38)</f>
        <v>32367</v>
      </c>
    </row>
    <row r="39" spans="1:19" ht="15" customHeight="1">
      <c r="B39" s="425"/>
      <c r="C39" s="426"/>
      <c r="D39" s="426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ht="14.25" customHeight="1">
      <c r="B40" s="427"/>
      <c r="E40" s="428">
        <f t="shared" ref="E40:R40" si="2">E8+E9+E10+E11+E12</f>
        <v>2230</v>
      </c>
      <c r="F40" s="428">
        <f t="shared" si="2"/>
        <v>1751</v>
      </c>
      <c r="G40" s="428">
        <f t="shared" si="2"/>
        <v>2430</v>
      </c>
      <c r="H40" s="428">
        <f t="shared" si="2"/>
        <v>3140</v>
      </c>
      <c r="I40" s="428">
        <f t="shared" si="2"/>
        <v>3998</v>
      </c>
      <c r="J40" s="428">
        <f t="shared" si="2"/>
        <v>681</v>
      </c>
      <c r="K40" s="428">
        <f t="shared" si="2"/>
        <v>2629</v>
      </c>
      <c r="L40" s="428">
        <f t="shared" si="2"/>
        <v>1102</v>
      </c>
      <c r="M40" s="428">
        <f t="shared" si="2"/>
        <v>1798</v>
      </c>
      <c r="N40" s="428">
        <f t="shared" si="2"/>
        <v>1485</v>
      </c>
      <c r="O40" s="428">
        <f t="shared" si="2"/>
        <v>2994</v>
      </c>
      <c r="P40" s="428">
        <f t="shared" si="2"/>
        <v>2325</v>
      </c>
      <c r="Q40" s="428">
        <f t="shared" si="2"/>
        <v>3059</v>
      </c>
      <c r="R40" s="428">
        <f t="shared" si="2"/>
        <v>2745</v>
      </c>
      <c r="S40" s="428">
        <f>SUM(E40:R40)</f>
        <v>32367</v>
      </c>
    </row>
    <row r="41" spans="1:19" ht="14.25" customHeight="1">
      <c r="B41" s="427"/>
      <c r="E41" s="428">
        <f t="shared" ref="E41:R41" si="3">E15+E16+E17+E18+E19</f>
        <v>2230</v>
      </c>
      <c r="F41" s="428">
        <f t="shared" si="3"/>
        <v>1751</v>
      </c>
      <c r="G41" s="428">
        <f t="shared" si="3"/>
        <v>2430</v>
      </c>
      <c r="H41" s="428">
        <f t="shared" si="3"/>
        <v>3140</v>
      </c>
      <c r="I41" s="428">
        <f t="shared" si="3"/>
        <v>3998</v>
      </c>
      <c r="J41" s="428">
        <f t="shared" si="3"/>
        <v>681</v>
      </c>
      <c r="K41" s="428">
        <f t="shared" si="3"/>
        <v>2629</v>
      </c>
      <c r="L41" s="428">
        <f t="shared" si="3"/>
        <v>1102</v>
      </c>
      <c r="M41" s="428">
        <f t="shared" si="3"/>
        <v>1798</v>
      </c>
      <c r="N41" s="428">
        <f t="shared" si="3"/>
        <v>1485</v>
      </c>
      <c r="O41" s="428">
        <f t="shared" si="3"/>
        <v>2994</v>
      </c>
      <c r="P41" s="428">
        <f t="shared" si="3"/>
        <v>2325</v>
      </c>
      <c r="Q41" s="428">
        <f t="shared" si="3"/>
        <v>3059</v>
      </c>
      <c r="R41" s="428">
        <f t="shared" si="3"/>
        <v>2745</v>
      </c>
      <c r="S41" s="428">
        <f>SUM(E41:R41)</f>
        <v>32367</v>
      </c>
    </row>
    <row r="42" spans="1:19" ht="15.75">
      <c r="A42" s="117" t="s">
        <v>22</v>
      </c>
      <c r="B42" s="429"/>
      <c r="C42" s="430"/>
      <c r="D42" s="431"/>
      <c r="E42" s="432">
        <f t="shared" ref="E42:R42" si="4">E22+E23+E24+E25+E26+E27+E28</f>
        <v>2230</v>
      </c>
      <c r="F42" s="432">
        <f t="shared" si="4"/>
        <v>1751</v>
      </c>
      <c r="G42" s="432">
        <f t="shared" si="4"/>
        <v>2430</v>
      </c>
      <c r="H42" s="432">
        <f t="shared" si="4"/>
        <v>3140</v>
      </c>
      <c r="I42" s="432">
        <f t="shared" si="4"/>
        <v>3998</v>
      </c>
      <c r="J42" s="432">
        <f t="shared" si="4"/>
        <v>681</v>
      </c>
      <c r="K42" s="432">
        <f t="shared" si="4"/>
        <v>2629</v>
      </c>
      <c r="L42" s="432">
        <f t="shared" si="4"/>
        <v>1102</v>
      </c>
      <c r="M42" s="432">
        <f t="shared" si="4"/>
        <v>1798</v>
      </c>
      <c r="N42" s="432">
        <f t="shared" si="4"/>
        <v>1485</v>
      </c>
      <c r="O42" s="432">
        <f t="shared" si="4"/>
        <v>2994</v>
      </c>
      <c r="P42" s="432">
        <f t="shared" si="4"/>
        <v>2325</v>
      </c>
      <c r="Q42" s="432">
        <f t="shared" si="4"/>
        <v>3059</v>
      </c>
      <c r="R42" s="432">
        <f t="shared" si="4"/>
        <v>2745</v>
      </c>
      <c r="S42" s="428">
        <f>SUM(E42:R42)</f>
        <v>32367</v>
      </c>
    </row>
    <row r="43" spans="1:19" ht="15.75">
      <c r="B43" s="429"/>
      <c r="C43" s="433"/>
      <c r="D43" s="434"/>
      <c r="E43" s="435">
        <f t="shared" ref="E43:R43" si="5">E31+E32+E33+E34+E35+E36</f>
        <v>2230</v>
      </c>
      <c r="F43" s="435">
        <f t="shared" si="5"/>
        <v>1751</v>
      </c>
      <c r="G43" s="435">
        <f t="shared" si="5"/>
        <v>2430</v>
      </c>
      <c r="H43" s="435">
        <f t="shared" si="5"/>
        <v>3140</v>
      </c>
      <c r="I43" s="435">
        <f t="shared" si="5"/>
        <v>3998</v>
      </c>
      <c r="J43" s="435">
        <f t="shared" si="5"/>
        <v>681</v>
      </c>
      <c r="K43" s="435">
        <f t="shared" si="5"/>
        <v>2629</v>
      </c>
      <c r="L43" s="435">
        <f t="shared" si="5"/>
        <v>1102</v>
      </c>
      <c r="M43" s="435">
        <f t="shared" si="5"/>
        <v>1798</v>
      </c>
      <c r="N43" s="435">
        <f t="shared" si="5"/>
        <v>1485</v>
      </c>
      <c r="O43" s="435">
        <f t="shared" si="5"/>
        <v>2994</v>
      </c>
      <c r="P43" s="435">
        <f t="shared" si="5"/>
        <v>2325</v>
      </c>
      <c r="Q43" s="435">
        <f t="shared" si="5"/>
        <v>3059</v>
      </c>
      <c r="R43" s="435">
        <f t="shared" si="5"/>
        <v>2745</v>
      </c>
      <c r="S43" s="428">
        <f>SUM(E43:R43)</f>
        <v>32367</v>
      </c>
    </row>
    <row r="44" spans="1:19">
      <c r="B44" s="436"/>
    </row>
    <row r="45" spans="1:19">
      <c r="S45" s="438">
        <f>S8+S9+S10+S11+S12</f>
        <v>32367</v>
      </c>
    </row>
    <row r="46" spans="1:19">
      <c r="S46" s="438">
        <f>S15+S16+S17+S18+S19</f>
        <v>32367</v>
      </c>
    </row>
    <row r="47" spans="1:19">
      <c r="S47" s="439">
        <f>S22+S23+S24+S25+S26+S27+S28</f>
        <v>32367</v>
      </c>
    </row>
    <row r="48" spans="1:19">
      <c r="S48" s="440">
        <f>S31+S32+S33+S34+S35+S36</f>
        <v>32367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XII 16</vt:lpstr>
      <vt:lpstr>Gminy XII.16</vt:lpstr>
      <vt:lpstr>Wykresy XII 16</vt:lpstr>
      <vt:lpstr>Zał. IV kw. 16</vt:lpstr>
      <vt:lpstr>'Gminy XII.16'!Obszar_wydruku</vt:lpstr>
      <vt:lpstr>'Stan i struktura XII 16'!Obszar_wydruku</vt:lpstr>
      <vt:lpstr>'Wykresy XII 16'!Obszar_wydruku</vt:lpstr>
      <vt:lpstr>'Zał. IV kw.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2017-01-10T10:00:51Z</dcterms:created>
  <dcterms:modified xsi:type="dcterms:W3CDTF">2017-01-12T11:05:19Z</dcterms:modified>
</cp:coreProperties>
</file>