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200" windowHeight="11985"/>
  </bookViews>
  <sheets>
    <sheet name="Stan i struktura IX 20" sheetId="4" r:id="rId1"/>
    <sheet name="Gminy IX.20" sheetId="5" r:id="rId2"/>
    <sheet name="Wykresy IX 20" sheetId="7" r:id="rId3"/>
    <sheet name="Zał. III kw. 20" sheetId="3" r:id="rId4"/>
  </sheets>
  <externalReferences>
    <externalReference r:id="rId5"/>
  </externalReferences>
  <definedNames>
    <definedName name="_xlnm.Print_Area" localSheetId="1">'Gminy IX.20'!$B$1:$O$46</definedName>
    <definedName name="_xlnm.Print_Area" localSheetId="0">'Stan i struktura IX 20'!$B$2:$S$68</definedName>
    <definedName name="_xlnm.Print_Area" localSheetId="2">'Wykresy IX 20'!$N$1:$AB$41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7" l="1"/>
  <c r="L36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K19" i="7"/>
  <c r="J9" i="7"/>
  <c r="J8" i="7"/>
  <c r="J7" i="7"/>
  <c r="J6" i="7"/>
  <c r="J5" i="7"/>
  <c r="J4" i="7"/>
  <c r="J41" i="5" l="1"/>
  <c r="E41" i="5"/>
  <c r="E6" i="5" s="1"/>
  <c r="E34" i="5"/>
  <c r="J33" i="5"/>
  <c r="O30" i="5"/>
  <c r="E27" i="5"/>
  <c r="J23" i="5"/>
  <c r="O19" i="5"/>
  <c r="E19" i="5"/>
  <c r="J14" i="5"/>
  <c r="J12" i="5" s="1"/>
  <c r="E8" i="5"/>
  <c r="O42" i="5" s="1"/>
  <c r="O6" i="5"/>
  <c r="S76" i="4" l="1"/>
  <c r="R66" i="4"/>
  <c r="Q66" i="4"/>
  <c r="P66" i="4"/>
  <c r="O66" i="4"/>
  <c r="N66" i="4"/>
  <c r="M66" i="4"/>
  <c r="L66" i="4"/>
  <c r="K66" i="4"/>
  <c r="J66" i="4"/>
  <c r="I66" i="4"/>
  <c r="H66" i="4"/>
  <c r="G66" i="4"/>
  <c r="S66" i="4" s="1"/>
  <c r="F66" i="4"/>
  <c r="E66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S64" i="4"/>
  <c r="S65" i="4" s="1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S62" i="4"/>
  <c r="S63" i="4" s="1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S60" i="4"/>
  <c r="S61" i="4" s="1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S58" i="4"/>
  <c r="S59" i="4" s="1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S56" i="4"/>
  <c r="S57" i="4" s="1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S54" i="4"/>
  <c r="S55" i="4" s="1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S52" i="4"/>
  <c r="S53" i="4" s="1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S50" i="4"/>
  <c r="S51" i="4" s="1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S48" i="4"/>
  <c r="S49" i="4" s="1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S45" i="4"/>
  <c r="S44" i="4"/>
  <c r="S46" i="4" s="1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S38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S36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S34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S32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S30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S27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S25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S23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S21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S19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S17" i="4"/>
  <c r="S15" i="4"/>
  <c r="S14" i="4"/>
  <c r="S13" i="4"/>
  <c r="S12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S10" i="4"/>
  <c r="S7" i="4"/>
  <c r="S9" i="4" s="1"/>
  <c r="R7" i="4"/>
  <c r="R9" i="4" s="1"/>
  <c r="Q7" i="4"/>
  <c r="Q8" i="4" s="1"/>
  <c r="P7" i="4"/>
  <c r="P8" i="4" s="1"/>
  <c r="O7" i="4"/>
  <c r="O8" i="4" s="1"/>
  <c r="N7" i="4"/>
  <c r="N9" i="4" s="1"/>
  <c r="M7" i="4"/>
  <c r="M8" i="4" s="1"/>
  <c r="L7" i="4"/>
  <c r="L8" i="4" s="1"/>
  <c r="K7" i="4"/>
  <c r="K8" i="4" s="1"/>
  <c r="J7" i="4"/>
  <c r="J9" i="4" s="1"/>
  <c r="I7" i="4"/>
  <c r="I8" i="4" s="1"/>
  <c r="H7" i="4"/>
  <c r="H8" i="4" s="1"/>
  <c r="G7" i="4"/>
  <c r="G8" i="4" s="1"/>
  <c r="F7" i="4"/>
  <c r="F9" i="4" s="1"/>
  <c r="E7" i="4"/>
  <c r="E8" i="4" s="1"/>
  <c r="S6" i="4"/>
  <c r="G67" i="4" l="1"/>
  <c r="K67" i="4"/>
  <c r="O67" i="4"/>
  <c r="V53" i="4"/>
  <c r="V61" i="4"/>
  <c r="U63" i="4"/>
  <c r="H67" i="4"/>
  <c r="V51" i="4"/>
  <c r="V59" i="4"/>
  <c r="E67" i="4"/>
  <c r="I67" i="4"/>
  <c r="M67" i="4"/>
  <c r="S67" i="4" s="1"/>
  <c r="Q67" i="4"/>
  <c r="V57" i="4"/>
  <c r="U59" i="4"/>
  <c r="V65" i="4"/>
  <c r="S8" i="4"/>
  <c r="G9" i="4"/>
  <c r="L67" i="4"/>
  <c r="P67" i="4"/>
  <c r="U57" i="4"/>
  <c r="U65" i="4"/>
  <c r="K9" i="4"/>
  <c r="O9" i="4"/>
  <c r="V46" i="4"/>
  <c r="F67" i="4"/>
  <c r="J67" i="4"/>
  <c r="N67" i="4"/>
  <c r="R67" i="4"/>
  <c r="U53" i="4"/>
  <c r="V55" i="4"/>
  <c r="U61" i="4"/>
  <c r="V63" i="4"/>
  <c r="N8" i="4"/>
  <c r="H9" i="4"/>
  <c r="L9" i="4"/>
  <c r="P9" i="4"/>
  <c r="V49" i="4"/>
  <c r="J8" i="4"/>
  <c r="U49" i="4"/>
  <c r="V7" i="4"/>
  <c r="E9" i="4"/>
  <c r="I9" i="4"/>
  <c r="M9" i="4"/>
  <c r="Q9" i="4"/>
  <c r="U46" i="4"/>
  <c r="U51" i="4"/>
  <c r="U55" i="4"/>
  <c r="F8" i="4"/>
  <c r="R8" i="4"/>
  <c r="R44" i="3"/>
  <c r="Q44" i="3"/>
  <c r="P44" i="3"/>
  <c r="O44" i="3"/>
  <c r="N44" i="3"/>
  <c r="M44" i="3"/>
  <c r="L44" i="3"/>
  <c r="K44" i="3"/>
  <c r="J44" i="3"/>
  <c r="I44" i="3"/>
  <c r="H44" i="3"/>
  <c r="G44" i="3"/>
  <c r="S44" i="3" s="1"/>
  <c r="F44" i="3"/>
  <c r="E44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S43" i="3" s="1"/>
  <c r="E43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S42" i="3" s="1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S41" i="3" s="1"/>
  <c r="S36" i="3"/>
  <c r="S35" i="3"/>
  <c r="S34" i="3"/>
  <c r="S33" i="3"/>
  <c r="S32" i="3"/>
  <c r="S50" i="3" s="1"/>
  <c r="S31" i="3"/>
  <c r="S28" i="3"/>
  <c r="S27" i="3"/>
  <c r="S26" i="3"/>
  <c r="S25" i="3"/>
  <c r="S24" i="3"/>
  <c r="S23" i="3"/>
  <c r="S22" i="3"/>
  <c r="S49" i="3" s="1"/>
  <c r="S19" i="3"/>
  <c r="S18" i="3"/>
  <c r="S17" i="3"/>
  <c r="S16" i="3"/>
  <c r="S15" i="3"/>
  <c r="S48" i="3" s="1"/>
  <c r="S12" i="3"/>
  <c r="S11" i="3"/>
  <c r="S10" i="3"/>
  <c r="S47" i="3" s="1"/>
  <c r="S9" i="3"/>
  <c r="S8" i="3"/>
</calcChain>
</file>

<file path=xl/sharedStrings.xml><?xml version="1.0" encoding="utf-8"?>
<sst xmlns="http://schemas.openxmlformats.org/spreadsheetml/2006/main" count="465" uniqueCount="274">
  <si>
    <t xml:space="preserve">INFORMACJA O STANIE I STRUKTURZE BEZROBOCIA W WOJ. LUBUSKIM WE WRZEŚNIU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</si>
  <si>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</si>
  <si>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</si>
  <si>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</si>
  <si>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</si>
  <si>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</si>
  <si>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</si>
  <si>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</si>
  <si>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</si>
  <si>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</si>
  <si>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</si>
  <si>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</si>
  <si>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</si>
  <si>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</si>
  <si>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</si>
  <si>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</si>
  <si>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</si>
  <si>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</si>
  <si>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</si>
  <si>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</si>
  <si>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</si>
  <si>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sierpień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</si>
  <si>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</si>
  <si>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</si>
  <si>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</si>
  <si>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</si>
  <si>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</si>
  <si>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</si>
  <si>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</si>
  <si>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</si>
  <si>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</si>
  <si>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</si>
  <si>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</si>
  <si>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</si>
  <si>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</si>
  <si>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</si>
  <si>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</si>
  <si>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</si>
  <si>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</si>
  <si>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</si>
  <si>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</si>
  <si>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</si>
  <si>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</si>
  <si>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</si>
  <si>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</si>
  <si>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</si>
  <si>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</si>
  <si>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</si>
  <si>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</si>
  <si>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</si>
  <si>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</si>
  <si>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</si>
  <si>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</si>
  <si>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</si>
  <si>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</si>
  <si>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</si>
  <si>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</si>
  <si>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</si>
  <si>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</si>
  <si>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</si>
  <si>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</si>
  <si>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</si>
  <si>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</si>
  <si>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</si>
  <si>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</si>
  <si>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</si>
  <si>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</si>
  <si>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</si>
  <si>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</si>
  <si>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</si>
  <si>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</si>
  <si>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</si>
  <si>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</si>
  <si>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</si>
  <si>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</si>
  <si>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</si>
  <si>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</si>
  <si>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</si>
  <si>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</si>
  <si>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</si>
  <si>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</si>
  <si>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</si>
  <si>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</si>
  <si>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</si>
  <si>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wrzesień 2020 r. jest podawany przez GUS z miesięcznym opóżnieniem</t>
  </si>
  <si>
    <t>lata</t>
  </si>
  <si>
    <t>liczba bezrobotnych</t>
  </si>
  <si>
    <t>IX 2019r.</t>
  </si>
  <si>
    <t>X 2019r.</t>
  </si>
  <si>
    <t>Podjęcia pracy poza miejscem zamieszkania w ramach bonu na zasiedlenie</t>
  </si>
  <si>
    <t>XI 2019r.</t>
  </si>
  <si>
    <t>oferty pracy</t>
  </si>
  <si>
    <t>Podjęcia pracy w ramach bonu zatrudnieniowego</t>
  </si>
  <si>
    <t>XII 2019r.</t>
  </si>
  <si>
    <t>IV 2019r.</t>
  </si>
  <si>
    <t>Podjęcie pracy w ramach refundacji składek na ubezpieczenie społeczne</t>
  </si>
  <si>
    <t>I 2020r.</t>
  </si>
  <si>
    <t>V 2019r.</t>
  </si>
  <si>
    <t>Podjęcia pracy w ramach dofinansowania wynagrodzenia za zatrudnienie skierowanego 
bezrobotnego powyżej 50 r. życia</t>
  </si>
  <si>
    <t>II 2020r.</t>
  </si>
  <si>
    <t>VI 2019r.</t>
  </si>
  <si>
    <t>Rozpoczęcie szkolenia w ramach bonu szkoleniowego</t>
  </si>
  <si>
    <t>III 2020r.</t>
  </si>
  <si>
    <t>VII 2019r.</t>
  </si>
  <si>
    <t>Rozpoczęcie stażu w ramach bonu stażowego</t>
  </si>
  <si>
    <t>IV 2020r.</t>
  </si>
  <si>
    <t>VIII 2019r.</t>
  </si>
  <si>
    <t>V 2020r.</t>
  </si>
  <si>
    <t>VI 2020r.</t>
  </si>
  <si>
    <t>VII 2020r.</t>
  </si>
  <si>
    <t>VIII 2020r.</t>
  </si>
  <si>
    <t>IX 2020r.</t>
  </si>
  <si>
    <t>I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</si>
  <si>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</si>
  <si>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</si>
  <si>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</si>
  <si>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</si>
  <si>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</si>
  <si>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</si>
  <si>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</si>
  <si>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</si>
  <si>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</si>
  <si>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</si>
  <si>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
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</si>
  <si>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</si>
  <si>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</si>
  <si>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</si>
  <si>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</si>
  <si>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</si>
  <si>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30.09.2020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</si>
  <si>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</si>
  <si>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</si>
  <si>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</si>
  <si>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</si>
  <si>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</si>
  <si>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</si>
  <si>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</si>
  <si>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</si>
  <si>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</si>
  <si>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</si>
  <si>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</si>
  <si>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</si>
  <si>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</si>
  <si>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</si>
  <si>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</si>
  <si>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</si>
  <si>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</si>
  <si>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</si>
  <si>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</si>
  <si>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</si>
  <si>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</si>
  <si>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</si>
  <si>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</si>
  <si>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</si>
  <si>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</si>
  <si>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</si>
  <si>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</si>
  <si>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</si>
  <si>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</si>
  <si>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</si>
  <si>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</si>
  <si>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</si>
  <si>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</si>
  <si>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</si>
  <si>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</si>
  <si>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</si>
  <si>
    <t>Liczba  bezrobotnych w układzie powiatowych urzędów pracy i gmin woj. lubuskiego zarejestrowanych</t>
  </si>
  <si>
    <t>na koniec września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</si>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</sst>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7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8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sz val="16"/>
      <color theme="1"/>
      <name val="Arial Black"/>
      <family val="2"/>
      <charset val="238"/>
    </font>
    <font>
      <sz val="16"/>
      <name val="Arial"/>
      <family val="2"/>
      <charset val="238"/>
    </font>
    <font>
      <b/>
      <sz val="15"/>
      <name val="Arial"/>
      <family val="2"/>
      <charset val="238"/>
    </font>
    <font>
      <sz val="12"/>
      <name val="Times New Roman CE"/>
      <family val="1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4" fillId="0" borderId="0"/>
    <xf numFmtId="43" fontId="3" fillId="0" borderId="0" applyFont="0" applyFill="0" applyBorder="0" applyAlignment="0" applyProtection="0"/>
    <xf numFmtId="0" fontId="60" fillId="0" borderId="0">
      <alignment horizontal="right" vertical="center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/>
    <xf numFmtId="0" fontId="8" fillId="0" borderId="4" xfId="0" applyFont="1" applyBorder="1" applyAlignment="1">
      <alignment horizontal="righ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164" fontId="15" fillId="0" borderId="7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 vertical="center" wrapText="1"/>
    </xf>
    <xf numFmtId="1" fontId="16" fillId="4" borderId="17" xfId="0" applyNumberFormat="1" applyFont="1" applyFill="1" applyBorder="1" applyAlignment="1">
      <alignment horizontal="center" vertical="center"/>
    </xf>
    <xf numFmtId="1" fontId="16" fillId="4" borderId="14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/>
    </xf>
    <xf numFmtId="0" fontId="5" fillId="0" borderId="13" xfId="0" applyFont="1" applyFill="1" applyBorder="1"/>
    <xf numFmtId="0" fontId="16" fillId="5" borderId="19" xfId="0" applyFont="1" applyFill="1" applyBorder="1" applyAlignment="1">
      <alignment horizontal="center" vertical="center" wrapText="1"/>
    </xf>
    <xf numFmtId="1" fontId="16" fillId="5" borderId="19" xfId="0" applyNumberFormat="1" applyFont="1" applyFill="1" applyBorder="1" applyAlignment="1">
      <alignment horizontal="center" vertical="center" wrapText="1"/>
    </xf>
    <xf numFmtId="1" fontId="16" fillId="5" borderId="20" xfId="0" applyNumberFormat="1" applyFont="1" applyFill="1" applyBorder="1" applyAlignment="1">
      <alignment horizontal="center" vertical="center" wrapText="1"/>
    </xf>
    <xf numFmtId="1" fontId="16" fillId="5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6" fillId="0" borderId="0" xfId="0" applyFont="1" applyFill="1"/>
    <xf numFmtId="0" fontId="5" fillId="0" borderId="13" xfId="0" applyFont="1" applyBorder="1"/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8" fillId="0" borderId="0" xfId="0" applyFont="1"/>
    <xf numFmtId="0" fontId="5" fillId="0" borderId="25" xfId="0" applyFont="1" applyBorder="1"/>
    <xf numFmtId="164" fontId="21" fillId="0" borderId="22" xfId="0" applyNumberFormat="1" applyFont="1" applyFill="1" applyBorder="1" applyAlignment="1">
      <alignment horizontal="center" vertical="center" wrapText="1"/>
    </xf>
    <xf numFmtId="164" fontId="21" fillId="0" borderId="21" xfId="0" applyNumberFormat="1" applyFont="1" applyFill="1" applyBorder="1" applyAlignment="1">
      <alignment horizontal="center" vertical="center" wrapText="1"/>
    </xf>
    <xf numFmtId="164" fontId="21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6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 vertical="center" wrapText="1"/>
    </xf>
    <xf numFmtId="1" fontId="23" fillId="0" borderId="22" xfId="0" applyNumberFormat="1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164" fontId="27" fillId="0" borderId="22" xfId="0" applyNumberFormat="1" applyFont="1" applyFill="1" applyBorder="1" applyAlignment="1">
      <alignment horizontal="center" vertical="center" wrapText="1"/>
    </xf>
    <xf numFmtId="164" fontId="27" fillId="0" borderId="21" xfId="0" applyNumberFormat="1" applyFont="1" applyFill="1" applyBorder="1" applyAlignment="1">
      <alignment horizontal="center" vertical="center" wrapText="1"/>
    </xf>
    <xf numFmtId="164" fontId="27" fillId="0" borderId="7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28" fillId="0" borderId="0" xfId="0" applyFont="1"/>
    <xf numFmtId="164" fontId="27" fillId="0" borderId="32" xfId="0" applyNumberFormat="1" applyFont="1" applyFill="1" applyBorder="1" applyAlignment="1">
      <alignment horizontal="center" vertical="center" wrapText="1"/>
    </xf>
    <xf numFmtId="164" fontId="27" fillId="0" borderId="31" xfId="0" applyNumberFormat="1" applyFont="1" applyFill="1" applyBorder="1" applyAlignment="1">
      <alignment horizontal="center" vertical="center" wrapText="1"/>
    </xf>
    <xf numFmtId="164" fontId="27" fillId="0" borderId="39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horizontal="center" vertical="center" wrapText="1"/>
    </xf>
    <xf numFmtId="0" fontId="8" fillId="0" borderId="40" xfId="0" applyFont="1" applyBorder="1" applyAlignment="1"/>
    <xf numFmtId="0" fontId="8" fillId="0" borderId="3" xfId="0" applyFont="1" applyBorder="1" applyAlignment="1">
      <alignment horizontal="right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0" fontId="30" fillId="0" borderId="4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40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35" fillId="0" borderId="0" xfId="1" applyFont="1"/>
    <xf numFmtId="0" fontId="36" fillId="0" borderId="0" xfId="1" applyFont="1"/>
    <xf numFmtId="0" fontId="37" fillId="0" borderId="0" xfId="1" applyFont="1"/>
    <xf numFmtId="0" fontId="35" fillId="0" borderId="0" xfId="1" applyFont="1" applyAlignment="1"/>
    <xf numFmtId="10" fontId="35" fillId="0" borderId="0" xfId="1" applyNumberFormat="1" applyFont="1" applyBorder="1" applyAlignment="1">
      <alignment horizontal="right"/>
    </xf>
    <xf numFmtId="0" fontId="38" fillId="0" borderId="0" xfId="1" applyFont="1"/>
    <xf numFmtId="10" fontId="37" fillId="0" borderId="0" xfId="1" applyNumberFormat="1" applyFont="1"/>
    <xf numFmtId="0" fontId="35" fillId="0" borderId="0" xfId="1" applyFont="1" applyBorder="1" applyAlignment="1">
      <alignment horizontal="right"/>
    </xf>
    <xf numFmtId="0" fontId="35" fillId="0" borderId="0" xfId="1" applyFont="1" applyFill="1" applyBorder="1" applyAlignment="1">
      <alignment horizontal="right"/>
    </xf>
    <xf numFmtId="10" fontId="40" fillId="0" borderId="0" xfId="1" applyNumberFormat="1" applyFont="1" applyBorder="1" applyAlignment="1">
      <alignment horizontal="right"/>
    </xf>
    <xf numFmtId="10" fontId="35" fillId="0" borderId="0" xfId="1" applyNumberFormat="1" applyFont="1"/>
    <xf numFmtId="0" fontId="34" fillId="0" borderId="0" xfId="1"/>
    <xf numFmtId="0" fontId="44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44" fillId="2" borderId="0" xfId="0" applyFont="1" applyFill="1" applyAlignment="1">
      <alignment horizontal="left" vertical="center"/>
    </xf>
    <xf numFmtId="0" fontId="0" fillId="2" borderId="0" xfId="0" applyFill="1"/>
    <xf numFmtId="0" fontId="50" fillId="0" borderId="2" xfId="0" applyFont="1" applyBorder="1" applyAlignment="1">
      <alignment horizontal="center" vertical="center"/>
    </xf>
    <xf numFmtId="0" fontId="51" fillId="0" borderId="3" xfId="0" applyFont="1" applyBorder="1" applyAlignment="1"/>
    <xf numFmtId="0" fontId="51" fillId="0" borderId="4" xfId="0" applyFont="1" applyBorder="1" applyAlignment="1">
      <alignment horizontal="right" vertical="top" wrapText="1"/>
    </xf>
    <xf numFmtId="0" fontId="52" fillId="0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4" fillId="0" borderId="50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/>
    </xf>
    <xf numFmtId="0" fontId="56" fillId="0" borderId="35" xfId="0" applyFont="1" applyBorder="1" applyAlignment="1">
      <alignment horizontal="center"/>
    </xf>
    <xf numFmtId="0" fontId="58" fillId="0" borderId="13" xfId="0" applyFont="1" applyBorder="1"/>
    <xf numFmtId="0" fontId="61" fillId="0" borderId="27" xfId="3" applyNumberFormat="1" applyFont="1" applyBorder="1" applyAlignment="1">
      <alignment horizontal="center" vertical="center" wrapText="1"/>
    </xf>
    <xf numFmtId="0" fontId="62" fillId="0" borderId="53" xfId="0" applyNumberFormat="1" applyFont="1" applyFill="1" applyBorder="1" applyAlignment="1" applyProtection="1">
      <alignment horizontal="center"/>
    </xf>
    <xf numFmtId="0" fontId="58" fillId="0" borderId="29" xfId="0" applyFont="1" applyBorder="1" applyAlignment="1">
      <alignment horizontal="center"/>
    </xf>
    <xf numFmtId="0" fontId="63" fillId="0" borderId="31" xfId="0" applyFont="1" applyFill="1" applyBorder="1" applyAlignment="1">
      <alignment horizontal="center" vertical="center" wrapText="1"/>
    </xf>
    <xf numFmtId="0" fontId="63" fillId="0" borderId="32" xfId="0" applyFont="1" applyFill="1" applyBorder="1" applyAlignment="1">
      <alignment horizontal="center" vertical="center"/>
    </xf>
    <xf numFmtId="0" fontId="63" fillId="0" borderId="33" xfId="0" applyFont="1" applyFill="1" applyBorder="1" applyAlignment="1">
      <alignment horizontal="center" vertical="center"/>
    </xf>
    <xf numFmtId="1" fontId="63" fillId="0" borderId="32" xfId="0" applyNumberFormat="1" applyFont="1" applyFill="1" applyBorder="1" applyAlignment="1">
      <alignment horizontal="center" vertical="center" wrapText="1"/>
    </xf>
    <xf numFmtId="0" fontId="62" fillId="0" borderId="54" xfId="0" applyNumberFormat="1" applyFont="1" applyFill="1" applyBorder="1" applyAlignment="1" applyProtection="1">
      <alignment horizontal="center"/>
    </xf>
    <xf numFmtId="0" fontId="56" fillId="0" borderId="55" xfId="0" applyFont="1" applyBorder="1" applyAlignment="1">
      <alignment horizontal="center"/>
    </xf>
    <xf numFmtId="0" fontId="58" fillId="0" borderId="56" xfId="0" applyFont="1" applyBorder="1" applyAlignment="1">
      <alignment horizontal="center"/>
    </xf>
    <xf numFmtId="0" fontId="58" fillId="0" borderId="56" xfId="0" applyFont="1" applyFill="1" applyBorder="1" applyAlignment="1">
      <alignment horizontal="center"/>
    </xf>
    <xf numFmtId="0" fontId="58" fillId="0" borderId="59" xfId="0" applyFont="1" applyFill="1" applyBorder="1" applyAlignment="1">
      <alignment horizontal="center"/>
    </xf>
    <xf numFmtId="0" fontId="61" fillId="0" borderId="32" xfId="3" applyNumberFormat="1" applyFont="1" applyBorder="1" applyAlignment="1">
      <alignment horizontal="center" vertical="center" wrapText="1"/>
    </xf>
    <xf numFmtId="0" fontId="64" fillId="0" borderId="13" xfId="0" applyFont="1" applyBorder="1"/>
    <xf numFmtId="0" fontId="64" fillId="0" borderId="13" xfId="0" applyFont="1" applyBorder="1" applyAlignment="1">
      <alignment horizontal="center"/>
    </xf>
    <xf numFmtId="0" fontId="64" fillId="0" borderId="13" xfId="0" applyFont="1" applyFill="1" applyBorder="1" applyAlignment="1">
      <alignment horizontal="center"/>
    </xf>
    <xf numFmtId="0" fontId="64" fillId="0" borderId="29" xfId="0" applyFont="1" applyBorder="1"/>
    <xf numFmtId="0" fontId="56" fillId="0" borderId="35" xfId="0" applyFont="1" applyFill="1" applyBorder="1" applyAlignment="1">
      <alignment horizontal="center"/>
    </xf>
    <xf numFmtId="0" fontId="64" fillId="0" borderId="29" xfId="0" applyFont="1" applyBorder="1" applyAlignment="1">
      <alignment horizontal="center"/>
    </xf>
    <xf numFmtId="0" fontId="56" fillId="0" borderId="4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65" fillId="0" borderId="0" xfId="0" applyFont="1" applyFill="1" applyBorder="1" applyAlignment="1">
      <alignment horizontal="right" vertical="center"/>
    </xf>
    <xf numFmtId="0" fontId="0" fillId="0" borderId="0" xfId="0" applyFill="1"/>
    <xf numFmtId="0" fontId="43" fillId="0" borderId="0" xfId="0" applyFont="1" applyFill="1"/>
    <xf numFmtId="0" fontId="11" fillId="0" borderId="0" xfId="0" applyFont="1"/>
    <xf numFmtId="0" fontId="6" fillId="0" borderId="25" xfId="0" applyFont="1" applyBorder="1" applyAlignment="1">
      <alignment horizontal="center"/>
    </xf>
    <xf numFmtId="0" fontId="6" fillId="0" borderId="44" xfId="0" applyFont="1" applyBorder="1" applyAlignment="1" applyProtection="1">
      <alignment horizontal="left"/>
    </xf>
    <xf numFmtId="166" fontId="6" fillId="0" borderId="44" xfId="0" applyNumberFormat="1" applyFont="1" applyBorder="1" applyProtection="1"/>
    <xf numFmtId="166" fontId="6" fillId="0" borderId="27" xfId="0" applyNumberFormat="1" applyFont="1" applyBorder="1" applyProtection="1"/>
    <xf numFmtId="0" fontId="5" fillId="7" borderId="25" xfId="0" applyFont="1" applyFill="1" applyBorder="1" applyAlignment="1">
      <alignment horizontal="center"/>
    </xf>
    <xf numFmtId="0" fontId="5" fillId="7" borderId="44" xfId="0" applyFont="1" applyFill="1" applyBorder="1" applyAlignment="1" applyProtection="1">
      <alignment horizontal="left"/>
    </xf>
    <xf numFmtId="166" fontId="5" fillId="7" borderId="74" xfId="0" applyNumberFormat="1" applyFont="1" applyFill="1" applyBorder="1" applyAlignment="1" applyProtection="1">
      <alignment horizontal="right"/>
    </xf>
    <xf numFmtId="0" fontId="6" fillId="0" borderId="45" xfId="0" applyFont="1" applyBorder="1" applyAlignment="1">
      <alignment horizontal="center"/>
    </xf>
    <xf numFmtId="0" fontId="6" fillId="0" borderId="27" xfId="0" applyFont="1" applyBorder="1" applyAlignment="1" applyProtection="1">
      <alignment horizontal="left"/>
    </xf>
    <xf numFmtId="166" fontId="6" fillId="0" borderId="27" xfId="0" applyNumberFormat="1" applyFont="1" applyBorder="1" applyAlignment="1"/>
    <xf numFmtId="0" fontId="5" fillId="7" borderId="44" xfId="0" applyFont="1" applyFill="1" applyBorder="1" applyAlignment="1" applyProtection="1">
      <alignment horizontal="center"/>
    </xf>
    <xf numFmtId="0" fontId="6" fillId="0" borderId="42" xfId="0" applyFont="1" applyBorder="1" applyAlignment="1">
      <alignment horizontal="center"/>
    </xf>
    <xf numFmtId="0" fontId="6" fillId="0" borderId="32" xfId="0" applyFont="1" applyBorder="1" applyAlignment="1" applyProtection="1">
      <alignment horizontal="left"/>
    </xf>
    <xf numFmtId="166" fontId="6" fillId="0" borderId="32" xfId="0" applyNumberFormat="1" applyFont="1" applyBorder="1" applyProtection="1"/>
    <xf numFmtId="166" fontId="6" fillId="0" borderId="54" xfId="0" applyNumberFormat="1" applyFont="1" applyBorder="1" applyProtection="1"/>
    <xf numFmtId="166" fontId="6" fillId="0" borderId="53" xfId="0" applyNumberFormat="1" applyFont="1" applyBorder="1" applyProtection="1"/>
    <xf numFmtId="0" fontId="6" fillId="0" borderId="34" xfId="0" applyFont="1" applyBorder="1" applyAlignment="1">
      <alignment horizontal="center"/>
    </xf>
    <xf numFmtId="0" fontId="6" fillId="0" borderId="34" xfId="0" applyFont="1" applyBorder="1" applyAlignment="1" applyProtection="1">
      <alignment horizontal="left"/>
    </xf>
    <xf numFmtId="166" fontId="6" fillId="0" borderId="34" xfId="0" applyNumberFormat="1" applyFont="1" applyBorder="1" applyProtection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6" fontId="5" fillId="7" borderId="44" xfId="0" applyNumberFormat="1" applyFont="1" applyFill="1" applyBorder="1" applyProtection="1"/>
    <xf numFmtId="166" fontId="5" fillId="7" borderId="74" xfId="0" applyNumberFormat="1" applyFont="1" applyFill="1" applyBorder="1" applyProtection="1"/>
    <xf numFmtId="0" fontId="6" fillId="0" borderId="26" xfId="0" applyFont="1" applyBorder="1" applyAlignment="1">
      <alignment horizontal="center"/>
    </xf>
    <xf numFmtId="0" fontId="6" fillId="0" borderId="48" xfId="0" applyFont="1" applyBorder="1" applyAlignment="1" applyProtection="1">
      <alignment horizontal="left"/>
    </xf>
    <xf numFmtId="166" fontId="6" fillId="0" borderId="48" xfId="0" applyNumberFormat="1" applyFont="1" applyBorder="1" applyProtection="1"/>
    <xf numFmtId="166" fontId="6" fillId="0" borderId="83" xfId="0" applyNumberFormat="1" applyFont="1" applyBorder="1" applyProtection="1"/>
    <xf numFmtId="0" fontId="6" fillId="8" borderId="84" xfId="0" applyFont="1" applyFill="1" applyBorder="1" applyAlignment="1">
      <alignment horizontal="center"/>
    </xf>
    <xf numFmtId="0" fontId="6" fillId="8" borderId="7" xfId="0" applyFont="1" applyFill="1" applyBorder="1" applyAlignment="1" applyProtection="1">
      <alignment horizontal="left"/>
    </xf>
    <xf numFmtId="166" fontId="6" fillId="8" borderId="7" xfId="0" applyNumberFormat="1" applyFont="1" applyFill="1" applyBorder="1" applyProtection="1"/>
    <xf numFmtId="166" fontId="6" fillId="8" borderId="53" xfId="0" applyNumberFormat="1" applyFont="1" applyFill="1" applyBorder="1" applyProtection="1"/>
    <xf numFmtId="0" fontId="6" fillId="9" borderId="27" xfId="0" applyNumberFormat="1" applyFont="1" applyFill="1" applyBorder="1" applyAlignment="1">
      <alignment horizontal="right" vertical="center"/>
    </xf>
    <xf numFmtId="166" fontId="6" fillId="0" borderId="74" xfId="0" applyNumberFormat="1" applyFont="1" applyBorder="1" applyProtection="1"/>
    <xf numFmtId="0" fontId="68" fillId="0" borderId="0" xfId="0" applyFont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27" xfId="0" applyFont="1" applyFill="1" applyBorder="1" applyAlignment="1" applyProtection="1">
      <alignment horizontal="left"/>
    </xf>
    <xf numFmtId="166" fontId="5" fillId="7" borderId="27" xfId="0" applyNumberFormat="1" applyFont="1" applyFill="1" applyBorder="1" applyProtection="1"/>
    <xf numFmtId="166" fontId="5" fillId="7" borderId="83" xfId="0" applyNumberFormat="1" applyFont="1" applyFill="1" applyBorder="1" applyProtection="1"/>
    <xf numFmtId="166" fontId="5" fillId="7" borderId="53" xfId="0" applyNumberFormat="1" applyFont="1" applyFill="1" applyBorder="1" applyProtection="1"/>
    <xf numFmtId="166" fontId="6" fillId="0" borderId="28" xfId="0" applyNumberFormat="1" applyFont="1" applyBorder="1" applyProtection="1"/>
    <xf numFmtId="166" fontId="6" fillId="0" borderId="58" xfId="0" applyNumberFormat="1" applyFont="1" applyBorder="1" applyAlignment="1" applyProtection="1">
      <alignment horizontal="center"/>
    </xf>
    <xf numFmtId="166" fontId="6" fillId="0" borderId="61" xfId="0" applyNumberFormat="1" applyFont="1" applyBorder="1" applyProtection="1"/>
    <xf numFmtId="0" fontId="6" fillId="0" borderId="85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66" fontId="6" fillId="0" borderId="69" xfId="0" applyNumberFormat="1" applyFont="1" applyBorder="1" applyProtection="1"/>
    <xf numFmtId="166" fontId="6" fillId="0" borderId="70" xfId="0" applyNumberFormat="1" applyFont="1" applyBorder="1" applyProtection="1"/>
    <xf numFmtId="0" fontId="6" fillId="0" borderId="29" xfId="0" applyFont="1" applyBorder="1" applyAlignment="1">
      <alignment horizontal="center"/>
    </xf>
    <xf numFmtId="0" fontId="6" fillId="0" borderId="91" xfId="0" applyFont="1" applyBorder="1" applyAlignment="1" applyProtection="1">
      <alignment horizontal="left"/>
    </xf>
    <xf numFmtId="166" fontId="6" fillId="0" borderId="91" xfId="0" applyNumberFormat="1" applyFont="1" applyBorder="1" applyProtection="1"/>
    <xf numFmtId="0" fontId="4" fillId="0" borderId="34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/>
    </xf>
    <xf numFmtId="166" fontId="6" fillId="0" borderId="0" xfId="0" applyNumberFormat="1" applyFont="1" applyBorder="1" applyProtection="1"/>
    <xf numFmtId="166" fontId="5" fillId="0" borderId="0" xfId="0" applyNumberFormat="1" applyFont="1" applyBorder="1" applyProtection="1"/>
    <xf numFmtId="0" fontId="6" fillId="0" borderId="0" xfId="0" applyFont="1" applyBorder="1" applyAlignment="1">
      <alignment horizontal="center"/>
    </xf>
    <xf numFmtId="166" fontId="4" fillId="0" borderId="0" xfId="0" applyNumberFormat="1" applyFont="1" applyBorder="1" applyProtection="1"/>
    <xf numFmtId="0" fontId="69" fillId="0" borderId="0" xfId="0" applyFont="1" applyBorder="1" applyAlignment="1">
      <alignment horizontal="center"/>
    </xf>
    <xf numFmtId="0" fontId="69" fillId="0" borderId="0" xfId="0" applyFont="1" applyBorder="1" applyAlignment="1" applyProtection="1">
      <alignment horizontal="left"/>
    </xf>
    <xf numFmtId="166" fontId="69" fillId="0" borderId="0" xfId="0" applyNumberFormat="1" applyFont="1" applyBorder="1" applyProtection="1"/>
    <xf numFmtId="0" fontId="0" fillId="0" borderId="0" xfId="0" applyBorder="1"/>
    <xf numFmtId="165" fontId="39" fillId="0" borderId="0" xfId="5" applyNumberFormat="1" applyFont="1" applyBorder="1" applyAlignment="1">
      <alignment horizontal="right"/>
    </xf>
    <xf numFmtId="165" fontId="35" fillId="0" borderId="0" xfId="5" applyNumberFormat="1" applyFont="1" applyBorder="1" applyAlignment="1">
      <alignment horizontal="right"/>
    </xf>
    <xf numFmtId="165" fontId="42" fillId="0" borderId="0" xfId="5" applyNumberFormat="1" applyFont="1" applyBorder="1" applyAlignment="1">
      <alignment horizontal="right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4" borderId="14" xfId="0" applyFont="1" applyFill="1" applyBorder="1" applyAlignment="1">
      <alignment vertical="center" wrapText="1"/>
    </xf>
    <xf numFmtId="0" fontId="16" fillId="4" borderId="15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26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7" fillId="0" borderId="28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17" fillId="0" borderId="21" xfId="0" applyFont="1" applyBorder="1" applyAlignment="1">
      <alignment horizontal="left" vertical="center" wrapText="1" indent="1"/>
    </xf>
    <xf numFmtId="0" fontId="17" fillId="0" borderId="22" xfId="0" applyFont="1" applyBorder="1" applyAlignment="1">
      <alignment horizontal="left" vertical="center" wrapText="1" indent="1"/>
    </xf>
    <xf numFmtId="0" fontId="17" fillId="0" borderId="21" xfId="0" applyFont="1" applyFill="1" applyBorder="1" applyAlignment="1">
      <alignment horizontal="left" vertical="center" wrapText="1" indent="1"/>
    </xf>
    <xf numFmtId="0" fontId="17" fillId="0" borderId="22" xfId="0" applyFont="1" applyFill="1" applyBorder="1" applyAlignment="1">
      <alignment horizontal="left" vertical="center" wrapText="1" indent="1"/>
    </xf>
    <xf numFmtId="0" fontId="17" fillId="0" borderId="30" xfId="0" applyFont="1" applyFill="1" applyBorder="1" applyAlignment="1">
      <alignment horizontal="left" vertical="center" wrapText="1" indent="1"/>
    </xf>
    <xf numFmtId="0" fontId="17" fillId="0" borderId="31" xfId="0" applyFont="1" applyFill="1" applyBorder="1" applyAlignment="1">
      <alignment horizontal="left" vertical="center" wrapText="1" indent="1"/>
    </xf>
    <xf numFmtId="0" fontId="13" fillId="3" borderId="34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26" fillId="0" borderId="26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26" fillId="0" borderId="25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8" fillId="0" borderId="36" xfId="0" applyFont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26" fillId="0" borderId="29" xfId="0" applyFont="1" applyBorder="1" applyAlignment="1">
      <alignment horizontal="center" vertical="center"/>
    </xf>
    <xf numFmtId="0" fontId="17" fillId="0" borderId="28" xfId="0" applyFont="1" applyFill="1" applyBorder="1" applyAlignment="1">
      <alignment horizontal="left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22" fillId="0" borderId="33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left" vertical="center" wrapText="1" indent="2"/>
    </xf>
    <xf numFmtId="0" fontId="18" fillId="0" borderId="22" xfId="0" applyFont="1" applyFill="1" applyBorder="1" applyAlignment="1">
      <alignment horizontal="left" vertical="center" wrapText="1" indent="2"/>
    </xf>
    <xf numFmtId="0" fontId="11" fillId="0" borderId="33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2" fillId="3" borderId="3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6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5" fillId="0" borderId="46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4" fillId="0" borderId="35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66" fillId="0" borderId="62" xfId="0" applyFont="1" applyBorder="1" applyAlignment="1">
      <alignment horizontal="center" vertical="center" wrapText="1"/>
    </xf>
    <xf numFmtId="0" fontId="66" fillId="0" borderId="67" xfId="0" applyFont="1" applyBorder="1" applyAlignment="1">
      <alignment horizontal="center" vertical="center" wrapText="1"/>
    </xf>
    <xf numFmtId="0" fontId="66" fillId="0" borderId="63" xfId="0" applyFont="1" applyBorder="1" applyAlignment="1">
      <alignment horizontal="center" vertical="center" wrapText="1"/>
    </xf>
    <xf numFmtId="0" fontId="66" fillId="0" borderId="68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7" xfId="0" applyFont="1" applyBorder="1" applyAlignment="1">
      <alignment wrapText="1"/>
    </xf>
    <xf numFmtId="0" fontId="4" fillId="0" borderId="3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66" fillId="0" borderId="64" xfId="0" applyFont="1" applyBorder="1" applyAlignment="1">
      <alignment horizontal="center" vertical="center" wrapText="1"/>
    </xf>
    <xf numFmtId="0" fontId="66" fillId="0" borderId="70" xfId="0" applyFont="1" applyBorder="1" applyAlignment="1">
      <alignment horizontal="center" vertical="center" wrapText="1"/>
    </xf>
    <xf numFmtId="0" fontId="67" fillId="0" borderId="71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166" fontId="30" fillId="0" borderId="73" xfId="0" applyNumberFormat="1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16" fillId="4" borderId="86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87" xfId="0" applyFont="1" applyFill="1" applyBorder="1" applyAlignment="1">
      <alignment horizontal="center" vertical="center" wrapText="1"/>
    </xf>
    <xf numFmtId="0" fontId="16" fillId="4" borderId="88" xfId="0" applyFont="1" applyFill="1" applyBorder="1" applyAlignment="1">
      <alignment horizontal="center" vertical="center" wrapText="1"/>
    </xf>
    <xf numFmtId="166" fontId="6" fillId="4" borderId="72" xfId="0" applyNumberFormat="1" applyFont="1" applyFill="1" applyBorder="1" applyAlignment="1" applyProtection="1">
      <alignment horizontal="center" vertical="center" wrapText="1"/>
    </xf>
    <xf numFmtId="0" fontId="4" fillId="4" borderId="89" xfId="0" applyFont="1" applyFill="1" applyBorder="1" applyAlignment="1">
      <alignment horizontal="center" vertical="center" wrapText="1"/>
    </xf>
    <xf numFmtId="166" fontId="32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90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78" xfId="0" applyFont="1" applyBorder="1" applyAlignment="1">
      <alignment wrapText="1"/>
    </xf>
    <xf numFmtId="0" fontId="66" fillId="0" borderId="78" xfId="0" applyFont="1" applyBorder="1" applyAlignment="1">
      <alignment horizontal="center" vertical="center" wrapText="1"/>
    </xf>
    <xf numFmtId="0" fontId="66" fillId="0" borderId="79" xfId="0" applyFont="1" applyBorder="1" applyAlignment="1">
      <alignment horizontal="center" vertical="center" wrapText="1"/>
    </xf>
    <xf numFmtId="0" fontId="67" fillId="0" borderId="80" xfId="0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166" fontId="30" fillId="0" borderId="82" xfId="0" applyNumberFormat="1" applyFont="1" applyBorder="1" applyAlignment="1">
      <alignment horizontal="center" vertical="center" wrapText="1"/>
    </xf>
    <xf numFmtId="0" fontId="29" fillId="0" borderId="77" xfId="0" applyFont="1" applyBorder="1" applyAlignment="1">
      <alignment horizontal="center" vertical="center" wrapText="1"/>
    </xf>
    <xf numFmtId="0" fontId="35" fillId="6" borderId="0" xfId="1" applyFont="1" applyFill="1" applyAlignment="1">
      <alignment vertical="center"/>
    </xf>
    <xf numFmtId="0" fontId="34" fillId="0" borderId="0" xfId="1" applyAlignment="1"/>
    <xf numFmtId="0" fontId="56" fillId="0" borderId="40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9" fillId="0" borderId="21" xfId="0" applyFont="1" applyFill="1" applyBorder="1" applyAlignment="1">
      <alignment vertical="center" wrapText="1"/>
    </xf>
    <xf numFmtId="0" fontId="59" fillId="0" borderId="22" xfId="0" applyFont="1" applyFill="1" applyBorder="1" applyAlignment="1">
      <alignment vertical="center" wrapText="1"/>
    </xf>
    <xf numFmtId="0" fontId="59" fillId="0" borderId="30" xfId="0" applyFont="1" applyBorder="1" applyAlignment="1">
      <alignment vertical="center" wrapText="1"/>
    </xf>
    <xf numFmtId="0" fontId="59" fillId="0" borderId="31" xfId="0" applyFont="1" applyBorder="1" applyAlignment="1">
      <alignment vertical="center" wrapText="1"/>
    </xf>
    <xf numFmtId="0" fontId="56" fillId="3" borderId="1" xfId="0" applyFont="1" applyFill="1" applyBorder="1" applyAlignment="1">
      <alignment horizontal="center"/>
    </xf>
    <xf numFmtId="0" fontId="56" fillId="0" borderId="51" xfId="0" applyFont="1" applyFill="1" applyBorder="1" applyAlignment="1">
      <alignment horizontal="left"/>
    </xf>
    <xf numFmtId="0" fontId="56" fillId="0" borderId="34" xfId="0" applyFont="1" applyFill="1" applyBorder="1" applyAlignment="1">
      <alignment horizontal="left"/>
    </xf>
    <xf numFmtId="0" fontId="56" fillId="0" borderId="52" xfId="0" applyFont="1" applyFill="1" applyBorder="1" applyAlignment="1">
      <alignment horizontal="left"/>
    </xf>
    <xf numFmtId="0" fontId="59" fillId="0" borderId="21" xfId="0" applyFont="1" applyBorder="1" applyAlignment="1">
      <alignment vertical="center" wrapText="1"/>
    </xf>
    <xf numFmtId="0" fontId="59" fillId="0" borderId="22" xfId="0" applyFont="1" applyBorder="1" applyAlignment="1">
      <alignment vertical="center" wrapText="1"/>
    </xf>
    <xf numFmtId="0" fontId="59" fillId="0" borderId="61" xfId="0" applyFont="1" applyBorder="1" applyAlignment="1">
      <alignment vertical="center" wrapText="1"/>
    </xf>
    <xf numFmtId="0" fontId="59" fillId="0" borderId="47" xfId="0" applyFont="1" applyBorder="1" applyAlignment="1">
      <alignment vertical="center" wrapText="1"/>
    </xf>
    <xf numFmtId="0" fontId="59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9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4" fillId="3" borderId="0" xfId="0" applyFont="1" applyFill="1" applyBorder="1" applyAlignment="1">
      <alignment horizontal="center"/>
    </xf>
    <xf numFmtId="0" fontId="0" fillId="3" borderId="0" xfId="0" applyFill="1" applyAlignment="1"/>
    <xf numFmtId="0" fontId="59" fillId="0" borderId="57" xfId="0" applyFont="1" applyBorder="1" applyAlignment="1">
      <alignment vertical="center" wrapText="1"/>
    </xf>
    <xf numFmtId="0" fontId="59" fillId="0" borderId="57" xfId="0" applyFont="1" applyFill="1" applyBorder="1" applyAlignment="1">
      <alignment horizontal="left" vertical="center" wrapText="1"/>
    </xf>
    <xf numFmtId="0" fontId="59" fillId="0" borderId="22" xfId="0" applyFont="1" applyFill="1" applyBorder="1" applyAlignment="1">
      <alignment horizontal="left" vertical="center" wrapText="1"/>
    </xf>
    <xf numFmtId="0" fontId="59" fillId="0" borderId="58" xfId="0" applyFont="1" applyFill="1" applyBorder="1" applyAlignment="1">
      <alignment horizontal="left" vertical="center" wrapText="1"/>
    </xf>
    <xf numFmtId="0" fontId="59" fillId="0" borderId="47" xfId="0" applyFont="1" applyFill="1" applyBorder="1" applyAlignment="1">
      <alignment horizontal="left" vertical="center" wrapText="1"/>
    </xf>
    <xf numFmtId="0" fontId="59" fillId="0" borderId="60" xfId="0" applyFont="1" applyFill="1" applyBorder="1" applyAlignment="1">
      <alignment horizontal="left" vertical="center" wrapText="1"/>
    </xf>
    <xf numFmtId="0" fontId="59" fillId="0" borderId="31" xfId="0" applyFont="1" applyFill="1" applyBorder="1" applyAlignment="1">
      <alignment horizontal="left" vertical="center" wrapText="1"/>
    </xf>
    <xf numFmtId="0" fontId="56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6" fillId="0" borderId="51" xfId="0" applyFont="1" applyBorder="1" applyAlignment="1">
      <alignment horizontal="left" vertical="center" wrapText="1"/>
    </xf>
    <xf numFmtId="0" fontId="56" fillId="0" borderId="34" xfId="0" applyFont="1" applyBorder="1" applyAlignment="1">
      <alignment horizontal="left" vertical="center" wrapText="1"/>
    </xf>
    <xf numFmtId="0" fontId="56" fillId="0" borderId="52" xfId="0" applyFont="1" applyBorder="1" applyAlignment="1">
      <alignment horizontal="left" vertical="center" wrapText="1"/>
    </xf>
    <xf numFmtId="0" fontId="57" fillId="0" borderId="55" xfId="0" applyFont="1" applyBorder="1" applyAlignment="1">
      <alignment horizontal="left" vertical="center" wrapText="1"/>
    </xf>
    <xf numFmtId="0" fontId="57" fillId="0" borderId="34" xfId="0" applyFont="1" applyBorder="1" applyAlignment="1">
      <alignment horizontal="left" vertical="center" wrapText="1"/>
    </xf>
    <xf numFmtId="0" fontId="57" fillId="0" borderId="52" xfId="0" applyFont="1" applyBorder="1" applyAlignment="1">
      <alignment horizontal="left" vertical="center" wrapText="1"/>
    </xf>
    <xf numFmtId="0" fontId="47" fillId="2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49" fillId="2" borderId="0" xfId="0" applyFont="1" applyFill="1" applyAlignment="1">
      <alignment horizontal="center"/>
    </xf>
    <xf numFmtId="0" fontId="4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6" fillId="3" borderId="34" xfId="0" applyFont="1" applyFill="1" applyBorder="1" applyAlignment="1">
      <alignment horizontal="center" vertical="center"/>
    </xf>
    <xf numFmtId="0" fontId="57" fillId="0" borderId="51" xfId="0" applyFont="1" applyBorder="1" applyAlignment="1">
      <alignment horizontal="left" vertical="center" wrapText="1"/>
    </xf>
    <xf numFmtId="0" fontId="59" fillId="0" borderId="27" xfId="0" applyFont="1" applyBorder="1" applyAlignment="1">
      <alignment vertical="center" wrapText="1"/>
    </xf>
    <xf numFmtId="0" fontId="59" fillId="0" borderId="24" xfId="0" applyFont="1" applyBorder="1" applyAlignment="1">
      <alignment vertical="center" wrapText="1"/>
    </xf>
    <xf numFmtId="0" fontId="59" fillId="0" borderId="23" xfId="0" applyFont="1" applyBorder="1" applyAlignment="1">
      <alignment vertical="center" wrapText="1"/>
    </xf>
    <xf numFmtId="0" fontId="56" fillId="3" borderId="3" xfId="0" applyFont="1" applyFill="1" applyBorder="1" applyAlignment="1">
      <alignment horizontal="center"/>
    </xf>
  </cellXfs>
  <cellStyles count="6">
    <cellStyle name="Dziesiętny 2" xfId="2"/>
    <cellStyle name="Dziesiętny 2 2" xfId="4"/>
    <cellStyle name="Dziesiętny 2 3" xfId="5"/>
    <cellStyle name="Normalny" xfId="0" builtinId="0"/>
    <cellStyle name="Normalny 2" xfId="1"/>
    <cellStyle name="S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IX 2019r. do IX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20'!$B$3:$B$15</c:f>
              <c:strCache>
                <c:ptCount val="13"/>
                <c:pt idx="0">
                  <c:v>IX 2019r.</c:v>
                </c:pt>
                <c:pt idx="1">
                  <c:v>X 2019r.</c:v>
                </c:pt>
                <c:pt idx="2">
                  <c:v>XI 2019r.</c:v>
                </c:pt>
                <c:pt idx="3">
                  <c:v>XII 2019r.</c:v>
                </c:pt>
                <c:pt idx="4">
                  <c:v>I 2020r.</c:v>
                </c:pt>
                <c:pt idx="5">
                  <c:v>II 2020r.</c:v>
                </c:pt>
                <c:pt idx="6">
                  <c:v>III 2020r.</c:v>
                </c:pt>
                <c:pt idx="7">
                  <c:v>IV 2020r.</c:v>
                </c:pt>
                <c:pt idx="8">
                  <c:v>V 2020r.</c:v>
                </c:pt>
                <c:pt idx="9">
                  <c:v>VI 2020r.</c:v>
                </c:pt>
                <c:pt idx="10">
                  <c:v>VII 2020r.</c:v>
                </c:pt>
                <c:pt idx="11">
                  <c:v>VIII 2020r.</c:v>
                </c:pt>
                <c:pt idx="12">
                  <c:v>IX 2020r.</c:v>
                </c:pt>
              </c:strCache>
            </c:strRef>
          </c:cat>
          <c:val>
            <c:numRef>
              <c:f>'Wykresy IX 20'!$C$3:$C$15</c:f>
              <c:numCache>
                <c:formatCode>General</c:formatCode>
                <c:ptCount val="13"/>
                <c:pt idx="0">
                  <c:v>18300</c:v>
                </c:pt>
                <c:pt idx="1">
                  <c:v>17926</c:v>
                </c:pt>
                <c:pt idx="2">
                  <c:v>17914</c:v>
                </c:pt>
                <c:pt idx="3">
                  <c:v>18498</c:v>
                </c:pt>
                <c:pt idx="4">
                  <c:v>20174</c:v>
                </c:pt>
                <c:pt idx="5">
                  <c:v>20079</c:v>
                </c:pt>
                <c:pt idx="6">
                  <c:v>19838</c:v>
                </c:pt>
                <c:pt idx="7">
                  <c:v>21613</c:v>
                </c:pt>
                <c:pt idx="8">
                  <c:v>23165</c:v>
                </c:pt>
                <c:pt idx="9">
                  <c:v>23529</c:v>
                </c:pt>
                <c:pt idx="10">
                  <c:v>23520</c:v>
                </c:pt>
                <c:pt idx="11">
                  <c:v>23268</c:v>
                </c:pt>
                <c:pt idx="12">
                  <c:v>23138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79267744"/>
        <c:axId val="179268920"/>
      </c:barChart>
      <c:catAx>
        <c:axId val="1792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79268920"/>
        <c:crossesAt val="17000"/>
        <c:auto val="1"/>
        <c:lblAlgn val="ctr"/>
        <c:lblOffset val="100"/>
        <c:noMultiLvlLbl val="0"/>
      </c:catAx>
      <c:valAx>
        <c:axId val="179268920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79267744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IX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IX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IX 20'!$I$4:$I$9</c:f>
              <c:numCache>
                <c:formatCode>General</c:formatCode>
                <c:ptCount val="6"/>
                <c:pt idx="0">
                  <c:v>124</c:v>
                </c:pt>
                <c:pt idx="1">
                  <c:v>1</c:v>
                </c:pt>
                <c:pt idx="2">
                  <c:v>0</c:v>
                </c:pt>
                <c:pt idx="3">
                  <c:v>25</c:v>
                </c:pt>
                <c:pt idx="4">
                  <c:v>32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9267352"/>
        <c:axId val="179268136"/>
      </c:barChart>
      <c:catAx>
        <c:axId val="179267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79268136"/>
        <c:crosses val="autoZero"/>
        <c:auto val="1"/>
        <c:lblAlgn val="ctr"/>
        <c:lblOffset val="100"/>
        <c:noMultiLvlLbl val="0"/>
      </c:catAx>
      <c:valAx>
        <c:axId val="179268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2673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IV 2019r. do IX 2019r. oraz od IV 2020r. do IX 2020r.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'Wykresy IX 20'!$E$6:$E$18</c:f>
              <c:strCache>
                <c:ptCount val="13"/>
                <c:pt idx="0">
                  <c:v>IV 2019r.</c:v>
                </c:pt>
                <c:pt idx="1">
                  <c:v>V 2019r.</c:v>
                </c:pt>
                <c:pt idx="2">
                  <c:v>VI 2019r.</c:v>
                </c:pt>
                <c:pt idx="3">
                  <c:v>VII 2019r.</c:v>
                </c:pt>
                <c:pt idx="4">
                  <c:v>VIII 2019r.</c:v>
                </c:pt>
                <c:pt idx="5">
                  <c:v>IX 2019r.</c:v>
                </c:pt>
                <c:pt idx="7">
                  <c:v>IV 2020r.</c:v>
                </c:pt>
                <c:pt idx="8">
                  <c:v>V 2020r.</c:v>
                </c:pt>
                <c:pt idx="9">
                  <c:v>VI 2020r.</c:v>
                </c:pt>
                <c:pt idx="10">
                  <c:v>VII 2020r.</c:v>
                </c:pt>
                <c:pt idx="11">
                  <c:v>VIII 2020r.</c:v>
                </c:pt>
                <c:pt idx="12">
                  <c:v>IX 2020r.</c:v>
                </c:pt>
              </c:strCache>
            </c:strRef>
          </c:cat>
          <c:val>
            <c:numRef>
              <c:f>'Wykresy IX 20'!$F$6:$F$18</c:f>
              <c:numCache>
                <c:formatCode>General</c:formatCode>
                <c:ptCount val="13"/>
                <c:pt idx="0">
                  <c:v>4133</c:v>
                </c:pt>
                <c:pt idx="1">
                  <c:v>4267</c:v>
                </c:pt>
                <c:pt idx="2">
                  <c:v>3510</c:v>
                </c:pt>
                <c:pt idx="3">
                  <c:v>4729</c:v>
                </c:pt>
                <c:pt idx="4">
                  <c:v>3474</c:v>
                </c:pt>
                <c:pt idx="5">
                  <c:v>3452</c:v>
                </c:pt>
                <c:pt idx="7">
                  <c:v>2950</c:v>
                </c:pt>
                <c:pt idx="8">
                  <c:v>3029</c:v>
                </c:pt>
                <c:pt idx="9">
                  <c:v>4007</c:v>
                </c:pt>
                <c:pt idx="10">
                  <c:v>4509</c:v>
                </c:pt>
                <c:pt idx="11">
                  <c:v>3775</c:v>
                </c:pt>
                <c:pt idx="12">
                  <c:v>3921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179266176"/>
        <c:axId val="179272840"/>
        <c:axId val="0"/>
      </c:bar3DChart>
      <c:catAx>
        <c:axId val="17926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79272840"/>
        <c:crosses val="autoZero"/>
        <c:auto val="1"/>
        <c:lblAlgn val="ctr"/>
        <c:lblOffset val="100"/>
        <c:noMultiLvlLbl val="0"/>
      </c:catAx>
      <c:valAx>
        <c:axId val="179272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79266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we wrześniu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1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839177154137784"/>
          <c:y val="0.30603543307086611"/>
          <c:w val="0.48354465307221201"/>
          <c:h val="0.387500000000000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9117482109608094E-2"/>
                  <c:y val="-4.72621391076115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107275052156834E-2"/>
                  <c:y val="-5.27755905511811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2571460618704713"/>
                  <c:y val="6.61469816272965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2.2732687260246316E-2"/>
                  <c:y val="0.1552711614173228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6.4748188527716091E-2"/>
                  <c:y val="0.14556397637795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6346030464140707"/>
                  <c:y val="0.1543917322834644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361318617224129"/>
                  <c:y val="0.161212926509186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4671175718419815"/>
                  <c:y val="0.121510170603674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9321073647845302"/>
                  <c:y val="-7.91668307086614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193840994234695"/>
                  <c:y val="-0.153206528871391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3844583529622898E-2"/>
                  <c:y val="-0.192388287401574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3.060524485721336E-2"/>
                  <c:y val="-0.202812664041994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9.52435112277632E-2"/>
                  <c:y val="-0.17827362204724409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IX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
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IX 20'!$K$22:$K$34</c:f>
              <c:numCache>
                <c:formatCode>0.00%</c:formatCode>
                <c:ptCount val="13"/>
                <c:pt idx="0">
                  <c:v>0.53038674033149169</c:v>
                </c:pt>
                <c:pt idx="1">
                  <c:v>3.1893520843797089E-2</c:v>
                </c:pt>
                <c:pt idx="2">
                  <c:v>9.7940733299849321E-3</c:v>
                </c:pt>
                <c:pt idx="3">
                  <c:v>2.0843797086891009E-2</c:v>
                </c:pt>
                <c:pt idx="4">
                  <c:v>1.2054244098442994E-2</c:v>
                </c:pt>
                <c:pt idx="5">
                  <c:v>7.5339025615268713E-3</c:v>
                </c:pt>
                <c:pt idx="6">
                  <c:v>8.3877448518332495E-2</c:v>
                </c:pt>
                <c:pt idx="7">
                  <c:v>1.3309894525364139E-2</c:v>
                </c:pt>
                <c:pt idx="8">
                  <c:v>2.2852837769964843E-2</c:v>
                </c:pt>
                <c:pt idx="9">
                  <c:v>0.12983425414364641</c:v>
                </c:pt>
                <c:pt idx="10">
                  <c:v>5.3239578101456554E-2</c:v>
                </c:pt>
                <c:pt idx="11">
                  <c:v>5.2737317930688097E-3</c:v>
                </c:pt>
                <c:pt idx="12">
                  <c:v>7.9105976896032146E-2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  <sheetName val="Stan i struktura V 20"/>
      <sheetName val="Stan i struktura VI 20"/>
      <sheetName val="Stan i struktura VII 20"/>
      <sheetName val="Stan i struktura VIII 20"/>
      <sheetName val="Stan i struktura IX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E6">
            <v>2201</v>
          </cell>
          <cell r="F6">
            <v>1340</v>
          </cell>
          <cell r="G6">
            <v>1662</v>
          </cell>
          <cell r="H6">
            <v>1817</v>
          </cell>
          <cell r="I6">
            <v>2082</v>
          </cell>
          <cell r="J6">
            <v>619</v>
          </cell>
          <cell r="K6">
            <v>1672</v>
          </cell>
          <cell r="L6">
            <v>778</v>
          </cell>
          <cell r="M6">
            <v>1285</v>
          </cell>
          <cell r="N6">
            <v>1149</v>
          </cell>
          <cell r="O6">
            <v>2669</v>
          </cell>
          <cell r="P6">
            <v>1965</v>
          </cell>
          <cell r="Q6">
            <v>1903</v>
          </cell>
          <cell r="R6">
            <v>2126</v>
          </cell>
          <cell r="S6">
            <v>23268</v>
          </cell>
        </row>
        <row r="46">
          <cell r="E46">
            <v>5121</v>
          </cell>
          <cell r="F46">
            <v>1828</v>
          </cell>
          <cell r="G46">
            <v>1576</v>
          </cell>
          <cell r="H46">
            <v>1326</v>
          </cell>
          <cell r="I46">
            <v>1711</v>
          </cell>
          <cell r="J46">
            <v>751</v>
          </cell>
          <cell r="K46">
            <v>1141</v>
          </cell>
          <cell r="L46">
            <v>857</v>
          </cell>
          <cell r="M46">
            <v>2332</v>
          </cell>
          <cell r="N46">
            <v>1730</v>
          </cell>
          <cell r="O46">
            <v>4722</v>
          </cell>
          <cell r="P46">
            <v>1106</v>
          </cell>
          <cell r="Q46">
            <v>1296</v>
          </cell>
          <cell r="R46">
            <v>1891</v>
          </cell>
          <cell r="S46">
            <v>27388</v>
          </cell>
        </row>
        <row r="49">
          <cell r="E49">
            <v>43</v>
          </cell>
          <cell r="F49">
            <v>32</v>
          </cell>
          <cell r="G49">
            <v>39</v>
          </cell>
          <cell r="H49">
            <v>24</v>
          </cell>
          <cell r="I49">
            <v>40</v>
          </cell>
          <cell r="J49">
            <v>11</v>
          </cell>
          <cell r="K49">
            <v>50</v>
          </cell>
          <cell r="L49">
            <v>34</v>
          </cell>
          <cell r="M49">
            <v>1</v>
          </cell>
          <cell r="N49">
            <v>30</v>
          </cell>
          <cell r="O49">
            <v>55</v>
          </cell>
          <cell r="P49">
            <v>15</v>
          </cell>
          <cell r="Q49">
            <v>139</v>
          </cell>
          <cell r="R49">
            <v>72</v>
          </cell>
          <cell r="S49">
            <v>585</v>
          </cell>
        </row>
        <row r="51">
          <cell r="E51">
            <v>3</v>
          </cell>
          <cell r="F51">
            <v>10</v>
          </cell>
          <cell r="G51">
            <v>22</v>
          </cell>
          <cell r="H51">
            <v>40</v>
          </cell>
          <cell r="I51">
            <v>41</v>
          </cell>
          <cell r="J51">
            <v>3</v>
          </cell>
          <cell r="K51">
            <v>33</v>
          </cell>
          <cell r="L51">
            <v>20</v>
          </cell>
          <cell r="M51">
            <v>9</v>
          </cell>
          <cell r="N51">
            <v>11</v>
          </cell>
          <cell r="O51">
            <v>7</v>
          </cell>
          <cell r="P51">
            <v>31</v>
          </cell>
          <cell r="Q51">
            <v>126</v>
          </cell>
          <cell r="R51">
            <v>19</v>
          </cell>
          <cell r="S51">
            <v>375</v>
          </cell>
        </row>
        <row r="53">
          <cell r="E53">
            <v>49</v>
          </cell>
          <cell r="F53">
            <v>28</v>
          </cell>
          <cell r="G53">
            <v>38</v>
          </cell>
          <cell r="H53">
            <v>60</v>
          </cell>
          <cell r="I53">
            <v>20</v>
          </cell>
          <cell r="J53">
            <v>10</v>
          </cell>
          <cell r="K53">
            <v>6</v>
          </cell>
          <cell r="L53">
            <v>13</v>
          </cell>
          <cell r="M53">
            <v>15</v>
          </cell>
          <cell r="N53">
            <v>40</v>
          </cell>
          <cell r="O53">
            <v>35</v>
          </cell>
          <cell r="P53">
            <v>13</v>
          </cell>
          <cell r="Q53">
            <v>34</v>
          </cell>
          <cell r="R53">
            <v>52</v>
          </cell>
          <cell r="S53">
            <v>413</v>
          </cell>
        </row>
        <row r="55">
          <cell r="E55">
            <v>29</v>
          </cell>
          <cell r="F55">
            <v>13</v>
          </cell>
          <cell r="G55">
            <v>30</v>
          </cell>
          <cell r="H55">
            <v>25</v>
          </cell>
          <cell r="I55">
            <v>10</v>
          </cell>
          <cell r="J55">
            <v>9</v>
          </cell>
          <cell r="K55">
            <v>10</v>
          </cell>
          <cell r="L55">
            <v>14</v>
          </cell>
          <cell r="M55">
            <v>1</v>
          </cell>
          <cell r="N55">
            <v>15</v>
          </cell>
          <cell r="O55">
            <v>13</v>
          </cell>
          <cell r="P55">
            <v>8</v>
          </cell>
          <cell r="Q55">
            <v>26</v>
          </cell>
          <cell r="R55">
            <v>19</v>
          </cell>
          <cell r="S55">
            <v>222</v>
          </cell>
        </row>
        <row r="57">
          <cell r="E57">
            <v>19</v>
          </cell>
          <cell r="F57">
            <v>17</v>
          </cell>
          <cell r="G57">
            <v>10</v>
          </cell>
          <cell r="H57">
            <v>37</v>
          </cell>
          <cell r="I57">
            <v>21</v>
          </cell>
          <cell r="J57">
            <v>3</v>
          </cell>
          <cell r="K57">
            <v>28</v>
          </cell>
          <cell r="L57">
            <v>3</v>
          </cell>
          <cell r="M57">
            <v>22</v>
          </cell>
          <cell r="N57">
            <v>14</v>
          </cell>
          <cell r="O57">
            <v>20</v>
          </cell>
          <cell r="P57">
            <v>9</v>
          </cell>
          <cell r="Q57">
            <v>35</v>
          </cell>
          <cell r="R57">
            <v>16</v>
          </cell>
          <cell r="S57">
            <v>254</v>
          </cell>
        </row>
        <row r="59">
          <cell r="E59">
            <v>11</v>
          </cell>
          <cell r="F59">
            <v>9</v>
          </cell>
          <cell r="G59">
            <v>11</v>
          </cell>
          <cell r="H59">
            <v>43</v>
          </cell>
          <cell r="I59">
            <v>28</v>
          </cell>
          <cell r="J59">
            <v>0</v>
          </cell>
          <cell r="K59">
            <v>4</v>
          </cell>
          <cell r="L59">
            <v>12</v>
          </cell>
          <cell r="M59">
            <v>17</v>
          </cell>
          <cell r="N59">
            <v>33</v>
          </cell>
          <cell r="O59">
            <v>19</v>
          </cell>
          <cell r="P59">
            <v>1</v>
          </cell>
          <cell r="Q59">
            <v>1</v>
          </cell>
          <cell r="R59">
            <v>9</v>
          </cell>
          <cell r="S59">
            <v>198</v>
          </cell>
        </row>
        <row r="61">
          <cell r="E61">
            <v>77</v>
          </cell>
          <cell r="F61">
            <v>53</v>
          </cell>
          <cell r="G61">
            <v>78</v>
          </cell>
          <cell r="H61">
            <v>157</v>
          </cell>
          <cell r="I61">
            <v>168</v>
          </cell>
          <cell r="J61">
            <v>28</v>
          </cell>
          <cell r="K61">
            <v>302</v>
          </cell>
          <cell r="L61">
            <v>62</v>
          </cell>
          <cell r="M61">
            <v>148</v>
          </cell>
          <cell r="N61">
            <v>15</v>
          </cell>
          <cell r="O61">
            <v>105</v>
          </cell>
          <cell r="P61">
            <v>83</v>
          </cell>
          <cell r="Q61">
            <v>65</v>
          </cell>
          <cell r="R61">
            <v>172</v>
          </cell>
          <cell r="S61">
            <v>1513</v>
          </cell>
        </row>
        <row r="63">
          <cell r="E63">
            <v>0</v>
          </cell>
          <cell r="F63">
            <v>27</v>
          </cell>
          <cell r="G63">
            <v>28</v>
          </cell>
          <cell r="H63">
            <v>14</v>
          </cell>
          <cell r="I63">
            <v>23</v>
          </cell>
          <cell r="J63">
            <v>24</v>
          </cell>
          <cell r="K63">
            <v>75</v>
          </cell>
          <cell r="L63">
            <v>9</v>
          </cell>
          <cell r="M63">
            <v>30</v>
          </cell>
          <cell r="N63">
            <v>39</v>
          </cell>
          <cell r="O63">
            <v>37</v>
          </cell>
          <cell r="P63">
            <v>12</v>
          </cell>
          <cell r="Q63">
            <v>78</v>
          </cell>
          <cell r="R63">
            <v>341</v>
          </cell>
          <cell r="S63">
            <v>737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21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3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24" t="s">
        <v>19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6"/>
    </row>
    <row r="5" spans="2:27" ht="29.1" customHeight="1" thickTop="1" thickBot="1">
      <c r="B5" s="14" t="s">
        <v>20</v>
      </c>
      <c r="C5" s="227" t="s">
        <v>21</v>
      </c>
      <c r="D5" s="228"/>
      <c r="E5" s="15">
        <v>3.8</v>
      </c>
      <c r="F5" s="15">
        <v>5</v>
      </c>
      <c r="G5" s="15">
        <v>9.5</v>
      </c>
      <c r="H5" s="15">
        <v>9.1</v>
      </c>
      <c r="I5" s="15">
        <v>7.6</v>
      </c>
      <c r="J5" s="15">
        <v>3.6</v>
      </c>
      <c r="K5" s="15">
        <v>9.8000000000000007</v>
      </c>
      <c r="L5" s="15">
        <v>6.6</v>
      </c>
      <c r="M5" s="15">
        <v>5</v>
      </c>
      <c r="N5" s="15">
        <v>8.6</v>
      </c>
      <c r="O5" s="15">
        <v>3.9</v>
      </c>
      <c r="P5" s="15">
        <v>7.5</v>
      </c>
      <c r="Q5" s="15">
        <v>9.1</v>
      </c>
      <c r="R5" s="16">
        <v>6.5</v>
      </c>
      <c r="S5" s="17">
        <v>6.1</v>
      </c>
      <c r="T5" s="1" t="s">
        <v>22</v>
      </c>
    </row>
    <row r="6" spans="2:27" s="4" customFormat="1" ht="28.5" customHeight="1" thickTop="1" thickBot="1">
      <c r="B6" s="18" t="s">
        <v>23</v>
      </c>
      <c r="C6" s="229" t="s">
        <v>24</v>
      </c>
      <c r="D6" s="230"/>
      <c r="E6" s="19">
        <v>2335</v>
      </c>
      <c r="F6" s="20">
        <v>1405</v>
      </c>
      <c r="G6" s="20">
        <v>1675</v>
      </c>
      <c r="H6" s="20">
        <v>1746</v>
      </c>
      <c r="I6" s="20">
        <v>1938</v>
      </c>
      <c r="J6" s="20">
        <v>618</v>
      </c>
      <c r="K6" s="20">
        <v>1639</v>
      </c>
      <c r="L6" s="20">
        <v>770</v>
      </c>
      <c r="M6" s="20">
        <v>1308</v>
      </c>
      <c r="N6" s="20">
        <v>1142</v>
      </c>
      <c r="O6" s="20">
        <v>2663</v>
      </c>
      <c r="P6" s="20">
        <v>1982</v>
      </c>
      <c r="Q6" s="20">
        <v>1865</v>
      </c>
      <c r="R6" s="21">
        <v>2052</v>
      </c>
      <c r="S6" s="22">
        <f>SUM(E6:R6)</f>
        <v>23138</v>
      </c>
    </row>
    <row r="7" spans="2:27" s="4" customFormat="1" ht="29.1" customHeight="1" thickTop="1" thickBot="1">
      <c r="B7" s="23"/>
      <c r="C7" s="231" t="s">
        <v>25</v>
      </c>
      <c r="D7" s="231"/>
      <c r="E7" s="24">
        <f>'[1]Stan i struktura VIII 20'!E6</f>
        <v>2201</v>
      </c>
      <c r="F7" s="25">
        <f>'[1]Stan i struktura VIII 20'!F6</f>
        <v>1340</v>
      </c>
      <c r="G7" s="25">
        <f>'[1]Stan i struktura VIII 20'!G6</f>
        <v>1662</v>
      </c>
      <c r="H7" s="25">
        <f>'[1]Stan i struktura VIII 20'!H6</f>
        <v>1817</v>
      </c>
      <c r="I7" s="25">
        <f>'[1]Stan i struktura VIII 20'!I6</f>
        <v>2082</v>
      </c>
      <c r="J7" s="25">
        <f>'[1]Stan i struktura VIII 20'!J6</f>
        <v>619</v>
      </c>
      <c r="K7" s="25">
        <f>'[1]Stan i struktura VIII 20'!K6</f>
        <v>1672</v>
      </c>
      <c r="L7" s="25">
        <f>'[1]Stan i struktura VIII 20'!L6</f>
        <v>778</v>
      </c>
      <c r="M7" s="25">
        <f>'[1]Stan i struktura VIII 20'!M6</f>
        <v>1285</v>
      </c>
      <c r="N7" s="25">
        <f>'[1]Stan i struktura VIII 20'!N6</f>
        <v>1149</v>
      </c>
      <c r="O7" s="25">
        <f>'[1]Stan i struktura VIII 20'!O6</f>
        <v>2669</v>
      </c>
      <c r="P7" s="25">
        <f>'[1]Stan i struktura VIII 20'!P6</f>
        <v>1965</v>
      </c>
      <c r="Q7" s="25">
        <f>'[1]Stan i struktura VIII 20'!Q6</f>
        <v>1903</v>
      </c>
      <c r="R7" s="26">
        <f>'[1]Stan i struktura VIII 20'!R6</f>
        <v>2126</v>
      </c>
      <c r="S7" s="27">
        <f>'[1]Stan i struktura VIII 20'!S6</f>
        <v>23268</v>
      </c>
      <c r="T7" s="28"/>
      <c r="V7" s="29">
        <f>SUM(E7:R7)</f>
        <v>23268</v>
      </c>
    </row>
    <row r="8" spans="2:27" ht="29.1" customHeight="1" thickTop="1" thickBot="1">
      <c r="B8" s="30"/>
      <c r="C8" s="219" t="s">
        <v>26</v>
      </c>
      <c r="D8" s="220"/>
      <c r="E8" s="31">
        <f t="shared" ref="E8:S8" si="0">E6-E7</f>
        <v>134</v>
      </c>
      <c r="F8" s="31">
        <f t="shared" si="0"/>
        <v>65</v>
      </c>
      <c r="G8" s="31">
        <f t="shared" si="0"/>
        <v>13</v>
      </c>
      <c r="H8" s="31">
        <f t="shared" si="0"/>
        <v>-71</v>
      </c>
      <c r="I8" s="31">
        <f t="shared" si="0"/>
        <v>-144</v>
      </c>
      <c r="J8" s="31">
        <f t="shared" si="0"/>
        <v>-1</v>
      </c>
      <c r="K8" s="31">
        <f t="shared" si="0"/>
        <v>-33</v>
      </c>
      <c r="L8" s="31">
        <f t="shared" si="0"/>
        <v>-8</v>
      </c>
      <c r="M8" s="31">
        <f t="shared" si="0"/>
        <v>23</v>
      </c>
      <c r="N8" s="31">
        <f t="shared" si="0"/>
        <v>-7</v>
      </c>
      <c r="O8" s="31">
        <f t="shared" si="0"/>
        <v>-6</v>
      </c>
      <c r="P8" s="31">
        <f t="shared" si="0"/>
        <v>17</v>
      </c>
      <c r="Q8" s="31">
        <f t="shared" si="0"/>
        <v>-38</v>
      </c>
      <c r="R8" s="32">
        <f t="shared" si="0"/>
        <v>-74</v>
      </c>
      <c r="S8" s="33">
        <f t="shared" si="0"/>
        <v>-130</v>
      </c>
      <c r="T8" s="34"/>
    </row>
    <row r="9" spans="2:27" ht="29.1" customHeight="1" thickTop="1" thickBot="1">
      <c r="B9" s="35"/>
      <c r="C9" s="237" t="s">
        <v>27</v>
      </c>
      <c r="D9" s="238"/>
      <c r="E9" s="36">
        <f t="shared" ref="E9:S9" si="1">E6/E7*100</f>
        <v>106.0881417537483</v>
      </c>
      <c r="F9" s="36">
        <f t="shared" si="1"/>
        <v>104.85074626865671</v>
      </c>
      <c r="G9" s="36">
        <f t="shared" si="1"/>
        <v>100.78219013237064</v>
      </c>
      <c r="H9" s="36">
        <f t="shared" si="1"/>
        <v>96.092460099064397</v>
      </c>
      <c r="I9" s="36">
        <f t="shared" si="1"/>
        <v>93.0835734870317</v>
      </c>
      <c r="J9" s="36">
        <f t="shared" si="1"/>
        <v>99.838449111470112</v>
      </c>
      <c r="K9" s="36">
        <f t="shared" si="1"/>
        <v>98.026315789473685</v>
      </c>
      <c r="L9" s="36">
        <f t="shared" si="1"/>
        <v>98.971722365038559</v>
      </c>
      <c r="M9" s="36">
        <f t="shared" si="1"/>
        <v>101.78988326848248</v>
      </c>
      <c r="N9" s="36">
        <f t="shared" si="1"/>
        <v>99.390774586597047</v>
      </c>
      <c r="O9" s="36">
        <f t="shared" si="1"/>
        <v>99.775196702884969</v>
      </c>
      <c r="P9" s="36">
        <f t="shared" si="1"/>
        <v>100.86513994910942</v>
      </c>
      <c r="Q9" s="36">
        <f t="shared" si="1"/>
        <v>98.003152916447718</v>
      </c>
      <c r="R9" s="37">
        <f t="shared" si="1"/>
        <v>96.519285042333024</v>
      </c>
      <c r="S9" s="38">
        <f t="shared" si="1"/>
        <v>99.441292762592397</v>
      </c>
      <c r="T9" s="34"/>
      <c r="AA9" s="39"/>
    </row>
    <row r="10" spans="2:27" s="4" customFormat="1" ht="29.1" customHeight="1" thickTop="1" thickBot="1">
      <c r="B10" s="40" t="s">
        <v>28</v>
      </c>
      <c r="C10" s="239" t="s">
        <v>29</v>
      </c>
      <c r="D10" s="240"/>
      <c r="E10" s="41">
        <v>455</v>
      </c>
      <c r="F10" s="42">
        <v>233</v>
      </c>
      <c r="G10" s="43">
        <v>252</v>
      </c>
      <c r="H10" s="43">
        <v>260</v>
      </c>
      <c r="I10" s="43">
        <v>334</v>
      </c>
      <c r="J10" s="43">
        <v>89</v>
      </c>
      <c r="K10" s="43">
        <v>394</v>
      </c>
      <c r="L10" s="43">
        <v>151</v>
      </c>
      <c r="M10" s="44">
        <v>214</v>
      </c>
      <c r="N10" s="44">
        <v>140</v>
      </c>
      <c r="O10" s="44">
        <v>343</v>
      </c>
      <c r="P10" s="44">
        <v>240</v>
      </c>
      <c r="Q10" s="44">
        <v>354</v>
      </c>
      <c r="R10" s="44">
        <v>393</v>
      </c>
      <c r="S10" s="45">
        <f>SUM(E10:R10)</f>
        <v>3852</v>
      </c>
      <c r="T10" s="28"/>
    </row>
    <row r="11" spans="2:27" ht="29.1" customHeight="1" thickTop="1" thickBot="1">
      <c r="B11" s="46"/>
      <c r="C11" s="219" t="s">
        <v>30</v>
      </c>
      <c r="D11" s="220"/>
      <c r="E11" s="47">
        <f t="shared" ref="E11:S11" si="2">E76/E10*100</f>
        <v>24.615384615384617</v>
      </c>
      <c r="F11" s="47">
        <f t="shared" si="2"/>
        <v>30.901287553648071</v>
      </c>
      <c r="G11" s="47">
        <f t="shared" si="2"/>
        <v>26.984126984126984</v>
      </c>
      <c r="H11" s="47">
        <f t="shared" si="2"/>
        <v>21.923076923076923</v>
      </c>
      <c r="I11" s="47">
        <f t="shared" si="2"/>
        <v>21.556886227544911</v>
      </c>
      <c r="J11" s="47">
        <f t="shared" si="2"/>
        <v>28.08988764044944</v>
      </c>
      <c r="K11" s="47">
        <f t="shared" si="2"/>
        <v>18.527918781725887</v>
      </c>
      <c r="L11" s="47">
        <f t="shared" si="2"/>
        <v>27.814569536423839</v>
      </c>
      <c r="M11" s="47">
        <f t="shared" si="2"/>
        <v>28.504672897196258</v>
      </c>
      <c r="N11" s="47">
        <f t="shared" si="2"/>
        <v>32.857142857142854</v>
      </c>
      <c r="O11" s="47">
        <f t="shared" si="2"/>
        <v>24.781341107871722</v>
      </c>
      <c r="P11" s="47">
        <f t="shared" si="2"/>
        <v>25</v>
      </c>
      <c r="Q11" s="47">
        <f t="shared" si="2"/>
        <v>25.141242937853107</v>
      </c>
      <c r="R11" s="48">
        <f t="shared" si="2"/>
        <v>19.847328244274809</v>
      </c>
      <c r="S11" s="49">
        <f t="shared" si="2"/>
        <v>24.402907580477674</v>
      </c>
      <c r="T11" s="34"/>
    </row>
    <row r="12" spans="2:27" ht="29.1" customHeight="1" thickTop="1" thickBot="1">
      <c r="B12" s="50" t="s">
        <v>31</v>
      </c>
      <c r="C12" s="241" t="s">
        <v>32</v>
      </c>
      <c r="D12" s="242"/>
      <c r="E12" s="41">
        <v>321</v>
      </c>
      <c r="F12" s="43">
        <v>168</v>
      </c>
      <c r="G12" s="43">
        <v>239</v>
      </c>
      <c r="H12" s="43">
        <v>331</v>
      </c>
      <c r="I12" s="43">
        <v>478</v>
      </c>
      <c r="J12" s="43">
        <v>90</v>
      </c>
      <c r="K12" s="43">
        <v>427</v>
      </c>
      <c r="L12" s="43">
        <v>159</v>
      </c>
      <c r="M12" s="44">
        <v>191</v>
      </c>
      <c r="N12" s="44">
        <v>147</v>
      </c>
      <c r="O12" s="44">
        <v>349</v>
      </c>
      <c r="P12" s="44">
        <v>223</v>
      </c>
      <c r="Q12" s="44">
        <v>392</v>
      </c>
      <c r="R12" s="44">
        <v>467</v>
      </c>
      <c r="S12" s="45">
        <f>SUM(E12:R12)</f>
        <v>3982</v>
      </c>
      <c r="T12" s="34"/>
    </row>
    <row r="13" spans="2:27" ht="29.1" customHeight="1" thickTop="1" thickBot="1">
      <c r="B13" s="46" t="s">
        <v>22</v>
      </c>
      <c r="C13" s="243" t="s">
        <v>33</v>
      </c>
      <c r="D13" s="244"/>
      <c r="E13" s="51">
        <v>231</v>
      </c>
      <c r="F13" s="52">
        <v>126</v>
      </c>
      <c r="G13" s="52">
        <v>154</v>
      </c>
      <c r="H13" s="52">
        <v>176</v>
      </c>
      <c r="I13" s="52">
        <v>234</v>
      </c>
      <c r="J13" s="52">
        <v>68</v>
      </c>
      <c r="K13" s="52">
        <v>243</v>
      </c>
      <c r="L13" s="52">
        <v>95</v>
      </c>
      <c r="M13" s="53">
        <v>119</v>
      </c>
      <c r="N13" s="53">
        <v>88</v>
      </c>
      <c r="O13" s="53">
        <v>231</v>
      </c>
      <c r="P13" s="53">
        <v>160</v>
      </c>
      <c r="Q13" s="53">
        <v>239</v>
      </c>
      <c r="R13" s="53">
        <v>245</v>
      </c>
      <c r="S13" s="54">
        <f t="shared" ref="S13:S15" si="3">SUM(E13:R13)</f>
        <v>2409</v>
      </c>
      <c r="T13" s="34"/>
    </row>
    <row r="14" spans="2:27" s="4" customFormat="1" ht="29.1" customHeight="1" thickTop="1" thickBot="1">
      <c r="B14" s="18" t="s">
        <v>22</v>
      </c>
      <c r="C14" s="245" t="s">
        <v>34</v>
      </c>
      <c r="D14" s="246"/>
      <c r="E14" s="51">
        <v>212</v>
      </c>
      <c r="F14" s="52">
        <v>108</v>
      </c>
      <c r="G14" s="52">
        <v>145</v>
      </c>
      <c r="H14" s="52">
        <v>157</v>
      </c>
      <c r="I14" s="52">
        <v>211</v>
      </c>
      <c r="J14" s="52">
        <v>55</v>
      </c>
      <c r="K14" s="52">
        <v>204</v>
      </c>
      <c r="L14" s="52">
        <v>86</v>
      </c>
      <c r="M14" s="53">
        <v>112</v>
      </c>
      <c r="N14" s="53">
        <v>83</v>
      </c>
      <c r="O14" s="53">
        <v>212</v>
      </c>
      <c r="P14" s="53">
        <v>154</v>
      </c>
      <c r="Q14" s="53">
        <v>165</v>
      </c>
      <c r="R14" s="53">
        <v>208</v>
      </c>
      <c r="S14" s="54">
        <f t="shared" si="3"/>
        <v>2112</v>
      </c>
      <c r="T14" s="28"/>
    </row>
    <row r="15" spans="2:27" s="4" customFormat="1" ht="29.1" customHeight="1" thickTop="1" thickBot="1">
      <c r="B15" s="55" t="s">
        <v>22</v>
      </c>
      <c r="C15" s="247" t="s">
        <v>35</v>
      </c>
      <c r="D15" s="248"/>
      <c r="E15" s="56">
        <v>2</v>
      </c>
      <c r="F15" s="57">
        <v>2</v>
      </c>
      <c r="G15" s="57">
        <v>28</v>
      </c>
      <c r="H15" s="57">
        <v>38</v>
      </c>
      <c r="I15" s="57">
        <v>142</v>
      </c>
      <c r="J15" s="57">
        <v>0</v>
      </c>
      <c r="K15" s="57">
        <v>63</v>
      </c>
      <c r="L15" s="57">
        <v>20</v>
      </c>
      <c r="M15" s="58">
        <v>14</v>
      </c>
      <c r="N15" s="58">
        <v>22</v>
      </c>
      <c r="O15" s="58">
        <v>16</v>
      </c>
      <c r="P15" s="58">
        <v>15</v>
      </c>
      <c r="Q15" s="58">
        <v>64</v>
      </c>
      <c r="R15" s="58">
        <v>91</v>
      </c>
      <c r="S15" s="54">
        <f t="shared" si="3"/>
        <v>517</v>
      </c>
      <c r="T15" s="28"/>
    </row>
    <row r="16" spans="2:27" ht="29.1" customHeight="1" thickBot="1">
      <c r="B16" s="224" t="s">
        <v>36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49"/>
    </row>
    <row r="17" spans="2:19" ht="29.1" customHeight="1" thickTop="1" thickBot="1">
      <c r="B17" s="250" t="s">
        <v>20</v>
      </c>
      <c r="C17" s="251" t="s">
        <v>37</v>
      </c>
      <c r="D17" s="252"/>
      <c r="E17" s="59">
        <v>1257</v>
      </c>
      <c r="F17" s="60">
        <v>849</v>
      </c>
      <c r="G17" s="60">
        <v>941</v>
      </c>
      <c r="H17" s="60">
        <v>982</v>
      </c>
      <c r="I17" s="60">
        <v>1146</v>
      </c>
      <c r="J17" s="60">
        <v>324</v>
      </c>
      <c r="K17" s="60">
        <v>1030</v>
      </c>
      <c r="L17" s="60">
        <v>418</v>
      </c>
      <c r="M17" s="61">
        <v>657</v>
      </c>
      <c r="N17" s="61">
        <v>712</v>
      </c>
      <c r="O17" s="61">
        <v>1452</v>
      </c>
      <c r="P17" s="61">
        <v>1130</v>
      </c>
      <c r="Q17" s="61">
        <v>1123</v>
      </c>
      <c r="R17" s="61">
        <v>1159</v>
      </c>
      <c r="S17" s="54">
        <f>SUM(E17:R17)</f>
        <v>13180</v>
      </c>
    </row>
    <row r="18" spans="2:19" ht="29.1" customHeight="1" thickTop="1" thickBot="1">
      <c r="B18" s="233"/>
      <c r="C18" s="235" t="s">
        <v>38</v>
      </c>
      <c r="D18" s="236"/>
      <c r="E18" s="62">
        <f t="shared" ref="E18:S18" si="4">E17/E6*100</f>
        <v>53.832976445396142</v>
      </c>
      <c r="F18" s="62">
        <f t="shared" si="4"/>
        <v>60.427046263345197</v>
      </c>
      <c r="G18" s="62">
        <f t="shared" si="4"/>
        <v>56.179104477611943</v>
      </c>
      <c r="H18" s="62">
        <f t="shared" si="4"/>
        <v>56.242840778923252</v>
      </c>
      <c r="I18" s="62">
        <f t="shared" si="4"/>
        <v>59.133126934984524</v>
      </c>
      <c r="J18" s="62">
        <f t="shared" si="4"/>
        <v>52.427184466019419</v>
      </c>
      <c r="K18" s="62">
        <f t="shared" si="4"/>
        <v>62.843197071384992</v>
      </c>
      <c r="L18" s="62">
        <f t="shared" si="4"/>
        <v>54.285714285714285</v>
      </c>
      <c r="M18" s="62">
        <f t="shared" si="4"/>
        <v>50.22935779816514</v>
      </c>
      <c r="N18" s="62">
        <f t="shared" si="4"/>
        <v>62.34676007005254</v>
      </c>
      <c r="O18" s="62">
        <f t="shared" si="4"/>
        <v>54.524971836274879</v>
      </c>
      <c r="P18" s="62">
        <f t="shared" si="4"/>
        <v>57.013118062563073</v>
      </c>
      <c r="Q18" s="62">
        <f t="shared" si="4"/>
        <v>60.21447721179625</v>
      </c>
      <c r="R18" s="63">
        <f t="shared" si="4"/>
        <v>56.481481481481474</v>
      </c>
      <c r="S18" s="64">
        <f t="shared" si="4"/>
        <v>56.962572391736529</v>
      </c>
    </row>
    <row r="19" spans="2:19" ht="29.1" customHeight="1" thickTop="1" thickBot="1">
      <c r="B19" s="232" t="s">
        <v>23</v>
      </c>
      <c r="C19" s="234" t="s">
        <v>39</v>
      </c>
      <c r="D19" s="220"/>
      <c r="E19" s="51">
        <v>0</v>
      </c>
      <c r="F19" s="52">
        <v>968</v>
      </c>
      <c r="G19" s="52">
        <v>833</v>
      </c>
      <c r="H19" s="52">
        <v>961</v>
      </c>
      <c r="I19" s="52">
        <v>812</v>
      </c>
      <c r="J19" s="52">
        <v>267</v>
      </c>
      <c r="K19" s="52">
        <v>933</v>
      </c>
      <c r="L19" s="52">
        <v>440</v>
      </c>
      <c r="M19" s="53">
        <v>749</v>
      </c>
      <c r="N19" s="53">
        <v>549</v>
      </c>
      <c r="O19" s="53">
        <v>0</v>
      </c>
      <c r="P19" s="53">
        <v>1203</v>
      </c>
      <c r="Q19" s="53">
        <v>942</v>
      </c>
      <c r="R19" s="53">
        <v>927</v>
      </c>
      <c r="S19" s="65">
        <f>SUM(E19:R19)</f>
        <v>9584</v>
      </c>
    </row>
    <row r="20" spans="2:19" ht="29.1" customHeight="1" thickTop="1" thickBot="1">
      <c r="B20" s="233"/>
      <c r="C20" s="235" t="s">
        <v>38</v>
      </c>
      <c r="D20" s="236"/>
      <c r="E20" s="62">
        <f t="shared" ref="E20:S20" si="5">E19/E6*100</f>
        <v>0</v>
      </c>
      <c r="F20" s="62">
        <f t="shared" si="5"/>
        <v>68.89679715302492</v>
      </c>
      <c r="G20" s="62">
        <f t="shared" si="5"/>
        <v>49.731343283582092</v>
      </c>
      <c r="H20" s="62">
        <f t="shared" si="5"/>
        <v>55.040091638029786</v>
      </c>
      <c r="I20" s="62">
        <f t="shared" si="5"/>
        <v>41.898864809081523</v>
      </c>
      <c r="J20" s="62">
        <f t="shared" si="5"/>
        <v>43.203883495145625</v>
      </c>
      <c r="K20" s="62">
        <f t="shared" si="5"/>
        <v>56.924954240390477</v>
      </c>
      <c r="L20" s="62">
        <f t="shared" si="5"/>
        <v>57.142857142857139</v>
      </c>
      <c r="M20" s="62">
        <f t="shared" si="5"/>
        <v>57.262996941896027</v>
      </c>
      <c r="N20" s="62">
        <f t="shared" si="5"/>
        <v>48.073555166374781</v>
      </c>
      <c r="O20" s="62">
        <f t="shared" si="5"/>
        <v>0</v>
      </c>
      <c r="P20" s="62">
        <f t="shared" si="5"/>
        <v>60.696266397578199</v>
      </c>
      <c r="Q20" s="62">
        <f t="shared" si="5"/>
        <v>50.509383378016082</v>
      </c>
      <c r="R20" s="63">
        <f t="shared" si="5"/>
        <v>45.175438596491233</v>
      </c>
      <c r="S20" s="64">
        <f t="shared" si="5"/>
        <v>41.421038983490362</v>
      </c>
    </row>
    <row r="21" spans="2:19" s="4" customFormat="1" ht="29.1" customHeight="1" thickTop="1" thickBot="1">
      <c r="B21" s="253" t="s">
        <v>28</v>
      </c>
      <c r="C21" s="254" t="s">
        <v>40</v>
      </c>
      <c r="D21" s="255"/>
      <c r="E21" s="51">
        <v>515</v>
      </c>
      <c r="F21" s="52">
        <v>276</v>
      </c>
      <c r="G21" s="52">
        <v>372</v>
      </c>
      <c r="H21" s="52">
        <v>387</v>
      </c>
      <c r="I21" s="52">
        <v>387</v>
      </c>
      <c r="J21" s="52">
        <v>130</v>
      </c>
      <c r="K21" s="52">
        <v>402</v>
      </c>
      <c r="L21" s="52">
        <v>133</v>
      </c>
      <c r="M21" s="53">
        <v>278</v>
      </c>
      <c r="N21" s="53">
        <v>138</v>
      </c>
      <c r="O21" s="53">
        <v>480</v>
      </c>
      <c r="P21" s="53">
        <v>334</v>
      </c>
      <c r="Q21" s="53">
        <v>415</v>
      </c>
      <c r="R21" s="53">
        <v>321</v>
      </c>
      <c r="S21" s="54">
        <f>SUM(E21:R21)</f>
        <v>4568</v>
      </c>
    </row>
    <row r="22" spans="2:19" ht="29.1" customHeight="1" thickTop="1" thickBot="1">
      <c r="B22" s="233"/>
      <c r="C22" s="235" t="s">
        <v>38</v>
      </c>
      <c r="D22" s="236"/>
      <c r="E22" s="62">
        <f t="shared" ref="E22:S22" si="6">E21/E6*100</f>
        <v>22.055674518201286</v>
      </c>
      <c r="F22" s="62">
        <f t="shared" si="6"/>
        <v>19.644128113879002</v>
      </c>
      <c r="G22" s="62">
        <f t="shared" si="6"/>
        <v>22.208955223880597</v>
      </c>
      <c r="H22" s="62">
        <f t="shared" si="6"/>
        <v>22.164948453608247</v>
      </c>
      <c r="I22" s="62">
        <f t="shared" si="6"/>
        <v>19.96904024767802</v>
      </c>
      <c r="J22" s="62">
        <f t="shared" si="6"/>
        <v>21.035598705501616</v>
      </c>
      <c r="K22" s="62">
        <f t="shared" si="6"/>
        <v>24.527150701647347</v>
      </c>
      <c r="L22" s="62">
        <f t="shared" si="6"/>
        <v>17.272727272727273</v>
      </c>
      <c r="M22" s="62">
        <f t="shared" si="6"/>
        <v>21.253822629969417</v>
      </c>
      <c r="N22" s="62">
        <f t="shared" si="6"/>
        <v>12.084063047285463</v>
      </c>
      <c r="O22" s="62">
        <f t="shared" si="6"/>
        <v>18.024784078107398</v>
      </c>
      <c r="P22" s="62">
        <f t="shared" si="6"/>
        <v>16.851664984863774</v>
      </c>
      <c r="Q22" s="62">
        <f t="shared" si="6"/>
        <v>22.25201072386059</v>
      </c>
      <c r="R22" s="63">
        <f t="shared" si="6"/>
        <v>15.64327485380117</v>
      </c>
      <c r="S22" s="64">
        <f t="shared" si="6"/>
        <v>19.742415074768779</v>
      </c>
    </row>
    <row r="23" spans="2:19" s="4" customFormat="1" ht="29.1" customHeight="1" thickTop="1" thickBot="1">
      <c r="B23" s="253" t="s">
        <v>31</v>
      </c>
      <c r="C23" s="256" t="s">
        <v>41</v>
      </c>
      <c r="D23" s="257"/>
      <c r="E23" s="51">
        <v>159</v>
      </c>
      <c r="F23" s="52">
        <v>111</v>
      </c>
      <c r="G23" s="52">
        <v>95</v>
      </c>
      <c r="H23" s="52">
        <v>99</v>
      </c>
      <c r="I23" s="52">
        <v>113</v>
      </c>
      <c r="J23" s="52">
        <v>14</v>
      </c>
      <c r="K23" s="52">
        <v>110</v>
      </c>
      <c r="L23" s="52">
        <v>31</v>
      </c>
      <c r="M23" s="53">
        <v>122</v>
      </c>
      <c r="N23" s="53">
        <v>43</v>
      </c>
      <c r="O23" s="53">
        <v>150</v>
      </c>
      <c r="P23" s="53">
        <v>123</v>
      </c>
      <c r="Q23" s="53">
        <v>112</v>
      </c>
      <c r="R23" s="53">
        <v>91</v>
      </c>
      <c r="S23" s="54">
        <f>SUM(E23:R23)</f>
        <v>1373</v>
      </c>
    </row>
    <row r="24" spans="2:19" ht="29.1" customHeight="1" thickTop="1" thickBot="1">
      <c r="B24" s="233"/>
      <c r="C24" s="235" t="s">
        <v>38</v>
      </c>
      <c r="D24" s="236"/>
      <c r="E24" s="62">
        <f t="shared" ref="E24:S24" si="7">E23/E6*100</f>
        <v>6.8094218415417558</v>
      </c>
      <c r="F24" s="62">
        <f t="shared" si="7"/>
        <v>7.9003558718861209</v>
      </c>
      <c r="G24" s="62">
        <f t="shared" si="7"/>
        <v>5.6716417910447765</v>
      </c>
      <c r="H24" s="62">
        <f t="shared" si="7"/>
        <v>5.6701030927835054</v>
      </c>
      <c r="I24" s="62">
        <f t="shared" si="7"/>
        <v>5.8307533539731686</v>
      </c>
      <c r="J24" s="62">
        <f t="shared" si="7"/>
        <v>2.2653721682847898</v>
      </c>
      <c r="K24" s="62">
        <f t="shared" si="7"/>
        <v>6.7114093959731544</v>
      </c>
      <c r="L24" s="62">
        <f t="shared" si="7"/>
        <v>4.0259740259740262</v>
      </c>
      <c r="M24" s="62">
        <f t="shared" si="7"/>
        <v>9.3272171253822638</v>
      </c>
      <c r="N24" s="62">
        <f t="shared" si="7"/>
        <v>3.7653239929947455</v>
      </c>
      <c r="O24" s="62">
        <f t="shared" si="7"/>
        <v>5.6327450244085622</v>
      </c>
      <c r="P24" s="62">
        <f t="shared" si="7"/>
        <v>6.2058526740666</v>
      </c>
      <c r="Q24" s="62">
        <f t="shared" si="7"/>
        <v>6.0053619302949066</v>
      </c>
      <c r="R24" s="63">
        <f t="shared" si="7"/>
        <v>4.4346978557504872</v>
      </c>
      <c r="S24" s="64">
        <f t="shared" si="7"/>
        <v>5.9339614486991099</v>
      </c>
    </row>
    <row r="25" spans="2:19" s="4" customFormat="1" ht="29.1" customHeight="1" thickTop="1" thickBot="1">
      <c r="B25" s="253" t="s">
        <v>42</v>
      </c>
      <c r="C25" s="254" t="s">
        <v>43</v>
      </c>
      <c r="D25" s="255"/>
      <c r="E25" s="66">
        <v>55</v>
      </c>
      <c r="F25" s="53">
        <v>43</v>
      </c>
      <c r="G25" s="53">
        <v>44</v>
      </c>
      <c r="H25" s="53">
        <v>41</v>
      </c>
      <c r="I25" s="53">
        <v>51</v>
      </c>
      <c r="J25" s="53">
        <v>6</v>
      </c>
      <c r="K25" s="53">
        <v>57</v>
      </c>
      <c r="L25" s="53">
        <v>23</v>
      </c>
      <c r="M25" s="53">
        <v>25</v>
      </c>
      <c r="N25" s="53">
        <v>57</v>
      </c>
      <c r="O25" s="53">
        <v>54</v>
      </c>
      <c r="P25" s="53">
        <v>43</v>
      </c>
      <c r="Q25" s="53">
        <v>59</v>
      </c>
      <c r="R25" s="53">
        <v>64</v>
      </c>
      <c r="S25" s="54">
        <f>SUM(E25:R25)</f>
        <v>622</v>
      </c>
    </row>
    <row r="26" spans="2:19" ht="29.1" customHeight="1" thickTop="1" thickBot="1">
      <c r="B26" s="233"/>
      <c r="C26" s="235" t="s">
        <v>38</v>
      </c>
      <c r="D26" s="236"/>
      <c r="E26" s="62">
        <f t="shared" ref="E26:S26" si="8">E25/E6*100</f>
        <v>2.3554603854389722</v>
      </c>
      <c r="F26" s="62">
        <f t="shared" si="8"/>
        <v>3.0604982206405693</v>
      </c>
      <c r="G26" s="62">
        <f t="shared" si="8"/>
        <v>2.6268656716417911</v>
      </c>
      <c r="H26" s="62">
        <f t="shared" si="8"/>
        <v>2.3482245131729669</v>
      </c>
      <c r="I26" s="62">
        <f t="shared" si="8"/>
        <v>2.6315789473684208</v>
      </c>
      <c r="J26" s="62">
        <f t="shared" si="8"/>
        <v>0.97087378640776689</v>
      </c>
      <c r="K26" s="62">
        <f t="shared" si="8"/>
        <v>3.4777303233679073</v>
      </c>
      <c r="L26" s="62">
        <f t="shared" si="8"/>
        <v>2.9870129870129869</v>
      </c>
      <c r="M26" s="62">
        <f t="shared" si="8"/>
        <v>1.9113149847094799</v>
      </c>
      <c r="N26" s="62">
        <f t="shared" si="8"/>
        <v>4.9912434325744304</v>
      </c>
      <c r="O26" s="62">
        <f t="shared" si="8"/>
        <v>2.0277882087870824</v>
      </c>
      <c r="P26" s="62">
        <f t="shared" si="8"/>
        <v>2.1695257315842582</v>
      </c>
      <c r="Q26" s="62">
        <f t="shared" si="8"/>
        <v>3.1635388739946384</v>
      </c>
      <c r="R26" s="63">
        <f t="shared" si="8"/>
        <v>3.1189083820662766</v>
      </c>
      <c r="S26" s="64">
        <f t="shared" si="8"/>
        <v>2.6882185149969748</v>
      </c>
    </row>
    <row r="27" spans="2:19" ht="29.1" customHeight="1" thickTop="1" thickBot="1">
      <c r="B27" s="253" t="s">
        <v>44</v>
      </c>
      <c r="C27" s="259" t="s">
        <v>45</v>
      </c>
      <c r="D27" s="260"/>
      <c r="E27" s="66">
        <v>408</v>
      </c>
      <c r="F27" s="53">
        <v>258</v>
      </c>
      <c r="G27" s="53">
        <v>257</v>
      </c>
      <c r="H27" s="53">
        <v>285</v>
      </c>
      <c r="I27" s="53">
        <v>353</v>
      </c>
      <c r="J27" s="53">
        <v>82</v>
      </c>
      <c r="K27" s="53">
        <v>291</v>
      </c>
      <c r="L27" s="53">
        <v>98</v>
      </c>
      <c r="M27" s="53">
        <v>312</v>
      </c>
      <c r="N27" s="53">
        <v>192</v>
      </c>
      <c r="O27" s="53">
        <v>453</v>
      </c>
      <c r="P27" s="53">
        <v>401</v>
      </c>
      <c r="Q27" s="53">
        <v>276</v>
      </c>
      <c r="R27" s="53">
        <v>360</v>
      </c>
      <c r="S27" s="54">
        <f>SUM(E27:R27)</f>
        <v>4026</v>
      </c>
    </row>
    <row r="28" spans="2:19" ht="29.1" customHeight="1" thickTop="1" thickBot="1">
      <c r="B28" s="258"/>
      <c r="C28" s="235" t="s">
        <v>38</v>
      </c>
      <c r="D28" s="236"/>
      <c r="E28" s="62">
        <f>E27/E6*100</f>
        <v>17.473233404710918</v>
      </c>
      <c r="F28" s="62">
        <f t="shared" ref="F28:S28" si="9">F27/F6*100</f>
        <v>18.362989323843419</v>
      </c>
      <c r="G28" s="62">
        <f t="shared" si="9"/>
        <v>15.343283582089553</v>
      </c>
      <c r="H28" s="62">
        <f t="shared" si="9"/>
        <v>16.323024054982817</v>
      </c>
      <c r="I28" s="62">
        <f t="shared" si="9"/>
        <v>18.214654282765739</v>
      </c>
      <c r="J28" s="62">
        <f t="shared" si="9"/>
        <v>13.268608414239482</v>
      </c>
      <c r="K28" s="62">
        <f t="shared" si="9"/>
        <v>17.754728492983528</v>
      </c>
      <c r="L28" s="62">
        <f t="shared" si="9"/>
        <v>12.727272727272727</v>
      </c>
      <c r="M28" s="62">
        <f t="shared" si="9"/>
        <v>23.853211009174313</v>
      </c>
      <c r="N28" s="62">
        <f t="shared" si="9"/>
        <v>16.812609457092819</v>
      </c>
      <c r="O28" s="62">
        <f t="shared" si="9"/>
        <v>17.010889973713855</v>
      </c>
      <c r="P28" s="62">
        <f t="shared" si="9"/>
        <v>20.232088799192734</v>
      </c>
      <c r="Q28" s="62">
        <f t="shared" si="9"/>
        <v>14.798927613941018</v>
      </c>
      <c r="R28" s="62">
        <f t="shared" si="9"/>
        <v>17.543859649122805</v>
      </c>
      <c r="S28" s="62">
        <f t="shared" si="9"/>
        <v>17.399948137263376</v>
      </c>
    </row>
    <row r="29" spans="2:19" ht="29.1" customHeight="1" thickBot="1">
      <c r="B29" s="224" t="s">
        <v>46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61"/>
    </row>
    <row r="30" spans="2:19" ht="29.1" customHeight="1" thickTop="1" thickBot="1">
      <c r="B30" s="232" t="s">
        <v>20</v>
      </c>
      <c r="C30" s="234" t="s">
        <v>47</v>
      </c>
      <c r="D30" s="220"/>
      <c r="E30" s="51">
        <v>546</v>
      </c>
      <c r="F30" s="52">
        <v>420</v>
      </c>
      <c r="G30" s="52">
        <v>491</v>
      </c>
      <c r="H30" s="52">
        <v>443</v>
      </c>
      <c r="I30" s="52">
        <v>444</v>
      </c>
      <c r="J30" s="52">
        <v>135</v>
      </c>
      <c r="K30" s="52">
        <v>447</v>
      </c>
      <c r="L30" s="52">
        <v>228</v>
      </c>
      <c r="M30" s="53">
        <v>374</v>
      </c>
      <c r="N30" s="53">
        <v>373</v>
      </c>
      <c r="O30" s="53">
        <v>595</v>
      </c>
      <c r="P30" s="53">
        <v>556</v>
      </c>
      <c r="Q30" s="53">
        <v>487</v>
      </c>
      <c r="R30" s="53">
        <v>543</v>
      </c>
      <c r="S30" s="54">
        <f>SUM(E30:R30)</f>
        <v>6082</v>
      </c>
    </row>
    <row r="31" spans="2:19" ht="29.1" customHeight="1" thickTop="1" thickBot="1">
      <c r="B31" s="233"/>
      <c r="C31" s="235" t="s">
        <v>38</v>
      </c>
      <c r="D31" s="236"/>
      <c r="E31" s="62">
        <f t="shared" ref="E31:S31" si="10">E30/E6*100</f>
        <v>23.383297644539613</v>
      </c>
      <c r="F31" s="62">
        <f t="shared" si="10"/>
        <v>29.893238434163699</v>
      </c>
      <c r="G31" s="62">
        <f t="shared" si="10"/>
        <v>29.313432835820898</v>
      </c>
      <c r="H31" s="62">
        <f t="shared" si="10"/>
        <v>25.372279495990835</v>
      </c>
      <c r="I31" s="62">
        <f t="shared" si="10"/>
        <v>22.910216718266255</v>
      </c>
      <c r="J31" s="62">
        <f t="shared" si="10"/>
        <v>21.844660194174757</v>
      </c>
      <c r="K31" s="62">
        <f t="shared" si="10"/>
        <v>27.27272727272727</v>
      </c>
      <c r="L31" s="62">
        <f t="shared" si="10"/>
        <v>29.61038961038961</v>
      </c>
      <c r="M31" s="62">
        <f t="shared" si="10"/>
        <v>28.593272171253826</v>
      </c>
      <c r="N31" s="62">
        <f t="shared" si="10"/>
        <v>32.661996497373032</v>
      </c>
      <c r="O31" s="62">
        <f t="shared" si="10"/>
        <v>22.343221930153963</v>
      </c>
      <c r="P31" s="62">
        <f t="shared" si="10"/>
        <v>28.052472250252269</v>
      </c>
      <c r="Q31" s="62">
        <f t="shared" si="10"/>
        <v>26.112600536193032</v>
      </c>
      <c r="R31" s="63">
        <f t="shared" si="10"/>
        <v>26.46198830409357</v>
      </c>
      <c r="S31" s="64">
        <f t="shared" si="10"/>
        <v>26.285763678796787</v>
      </c>
    </row>
    <row r="32" spans="2:19" ht="29.1" customHeight="1" thickTop="1" thickBot="1">
      <c r="B32" s="253" t="s">
        <v>23</v>
      </c>
      <c r="C32" s="254" t="s">
        <v>48</v>
      </c>
      <c r="D32" s="255"/>
      <c r="E32" s="51">
        <v>608</v>
      </c>
      <c r="F32" s="52">
        <v>372</v>
      </c>
      <c r="G32" s="52">
        <v>392</v>
      </c>
      <c r="H32" s="52">
        <v>475</v>
      </c>
      <c r="I32" s="52">
        <v>507</v>
      </c>
      <c r="J32" s="52">
        <v>203</v>
      </c>
      <c r="K32" s="52">
        <v>445</v>
      </c>
      <c r="L32" s="52">
        <v>219</v>
      </c>
      <c r="M32" s="53">
        <v>323</v>
      </c>
      <c r="N32" s="53">
        <v>254</v>
      </c>
      <c r="O32" s="53">
        <v>635</v>
      </c>
      <c r="P32" s="53">
        <v>479</v>
      </c>
      <c r="Q32" s="53">
        <v>445</v>
      </c>
      <c r="R32" s="53">
        <v>504</v>
      </c>
      <c r="S32" s="54">
        <f>SUM(E32:R32)</f>
        <v>5861</v>
      </c>
    </row>
    <row r="33" spans="2:22" ht="29.1" customHeight="1" thickTop="1" thickBot="1">
      <c r="B33" s="233"/>
      <c r="C33" s="235" t="s">
        <v>38</v>
      </c>
      <c r="D33" s="236"/>
      <c r="E33" s="62">
        <f t="shared" ref="E33:S33" si="11">E32/E6*100</f>
        <v>26.038543897216275</v>
      </c>
      <c r="F33" s="62">
        <f t="shared" si="11"/>
        <v>26.476868327402137</v>
      </c>
      <c r="G33" s="62">
        <f t="shared" si="11"/>
        <v>23.402985074626866</v>
      </c>
      <c r="H33" s="62">
        <f t="shared" si="11"/>
        <v>27.205040091638029</v>
      </c>
      <c r="I33" s="62">
        <f t="shared" si="11"/>
        <v>26.160990712074305</v>
      </c>
      <c r="J33" s="62">
        <f t="shared" si="11"/>
        <v>32.847896440129446</v>
      </c>
      <c r="K33" s="62">
        <f t="shared" si="11"/>
        <v>27.150701647345944</v>
      </c>
      <c r="L33" s="62">
        <f t="shared" si="11"/>
        <v>28.441558441558438</v>
      </c>
      <c r="M33" s="62">
        <f t="shared" si="11"/>
        <v>24.694189602446485</v>
      </c>
      <c r="N33" s="62">
        <f t="shared" si="11"/>
        <v>22.241681260945708</v>
      </c>
      <c r="O33" s="62">
        <f t="shared" si="11"/>
        <v>23.845287269996245</v>
      </c>
      <c r="P33" s="62">
        <f t="shared" si="11"/>
        <v>24.167507568113017</v>
      </c>
      <c r="Q33" s="62">
        <f t="shared" si="11"/>
        <v>23.860589812332439</v>
      </c>
      <c r="R33" s="63">
        <f t="shared" si="11"/>
        <v>24.561403508771928</v>
      </c>
      <c r="S33" s="64">
        <f t="shared" si="11"/>
        <v>25.330624945976314</v>
      </c>
    </row>
    <row r="34" spans="2:22" ht="29.1" customHeight="1" thickTop="1" thickBot="1">
      <c r="B34" s="253" t="s">
        <v>28</v>
      </c>
      <c r="C34" s="254" t="s">
        <v>49</v>
      </c>
      <c r="D34" s="255"/>
      <c r="E34" s="51">
        <v>515</v>
      </c>
      <c r="F34" s="52">
        <v>428</v>
      </c>
      <c r="G34" s="52">
        <v>730</v>
      </c>
      <c r="H34" s="52">
        <v>853</v>
      </c>
      <c r="I34" s="52">
        <v>790</v>
      </c>
      <c r="J34" s="52">
        <v>172</v>
      </c>
      <c r="K34" s="52">
        <v>722</v>
      </c>
      <c r="L34" s="52">
        <v>283</v>
      </c>
      <c r="M34" s="53">
        <v>430</v>
      </c>
      <c r="N34" s="53">
        <v>538</v>
      </c>
      <c r="O34" s="53">
        <v>831</v>
      </c>
      <c r="P34" s="53">
        <v>774</v>
      </c>
      <c r="Q34" s="53">
        <v>729</v>
      </c>
      <c r="R34" s="53">
        <v>815</v>
      </c>
      <c r="S34" s="54">
        <f>SUM(E34:R34)</f>
        <v>8610</v>
      </c>
    </row>
    <row r="35" spans="2:22" ht="29.1" customHeight="1" thickTop="1" thickBot="1">
      <c r="B35" s="233"/>
      <c r="C35" s="235" t="s">
        <v>38</v>
      </c>
      <c r="D35" s="236"/>
      <c r="E35" s="62">
        <f t="shared" ref="E35:S35" si="12">E34/E6*100</f>
        <v>22.055674518201286</v>
      </c>
      <c r="F35" s="62">
        <f t="shared" si="12"/>
        <v>30.462633451957295</v>
      </c>
      <c r="G35" s="62">
        <f t="shared" si="12"/>
        <v>43.582089552238806</v>
      </c>
      <c r="H35" s="62">
        <f t="shared" si="12"/>
        <v>48.854524627720501</v>
      </c>
      <c r="I35" s="62">
        <f t="shared" si="12"/>
        <v>40.763673890608878</v>
      </c>
      <c r="J35" s="62">
        <f t="shared" si="12"/>
        <v>27.831715210355988</v>
      </c>
      <c r="K35" s="62">
        <f t="shared" si="12"/>
        <v>44.05125076266016</v>
      </c>
      <c r="L35" s="62">
        <f t="shared" si="12"/>
        <v>36.753246753246756</v>
      </c>
      <c r="M35" s="62">
        <f t="shared" si="12"/>
        <v>32.874617737003057</v>
      </c>
      <c r="N35" s="62">
        <f t="shared" si="12"/>
        <v>47.110332749562176</v>
      </c>
      <c r="O35" s="62">
        <f t="shared" si="12"/>
        <v>31.205407435223432</v>
      </c>
      <c r="P35" s="62">
        <f t="shared" si="12"/>
        <v>39.051463168516648</v>
      </c>
      <c r="Q35" s="62">
        <f t="shared" si="12"/>
        <v>39.088471849865954</v>
      </c>
      <c r="R35" s="63">
        <f t="shared" si="12"/>
        <v>39.717348927875243</v>
      </c>
      <c r="S35" s="64">
        <f t="shared" si="12"/>
        <v>37.211513527530471</v>
      </c>
    </row>
    <row r="36" spans="2:22" ht="29.1" customHeight="1" thickTop="1" thickBot="1">
      <c r="B36" s="253" t="s">
        <v>31</v>
      </c>
      <c r="C36" s="259" t="s">
        <v>50</v>
      </c>
      <c r="D36" s="260"/>
      <c r="E36" s="66">
        <v>322</v>
      </c>
      <c r="F36" s="53">
        <v>284</v>
      </c>
      <c r="G36" s="53">
        <v>409</v>
      </c>
      <c r="H36" s="53">
        <v>258</v>
      </c>
      <c r="I36" s="53">
        <v>455</v>
      </c>
      <c r="J36" s="53">
        <v>92</v>
      </c>
      <c r="K36" s="53">
        <v>391</v>
      </c>
      <c r="L36" s="53">
        <v>157</v>
      </c>
      <c r="M36" s="53">
        <v>175</v>
      </c>
      <c r="N36" s="53">
        <v>171</v>
      </c>
      <c r="O36" s="53">
        <v>375</v>
      </c>
      <c r="P36" s="53">
        <v>383</v>
      </c>
      <c r="Q36" s="53">
        <v>455</v>
      </c>
      <c r="R36" s="53">
        <v>385</v>
      </c>
      <c r="S36" s="54">
        <f>SUM(E36:R36)</f>
        <v>4312</v>
      </c>
    </row>
    <row r="37" spans="2:22" ht="29.1" customHeight="1" thickTop="1" thickBot="1">
      <c r="B37" s="258"/>
      <c r="C37" s="235" t="s">
        <v>38</v>
      </c>
      <c r="D37" s="236"/>
      <c r="E37" s="62">
        <f t="shared" ref="E37:S37" si="13">E36/E6*100</f>
        <v>13.790149892933618</v>
      </c>
      <c r="F37" s="62">
        <f t="shared" si="13"/>
        <v>20.213523131672599</v>
      </c>
      <c r="G37" s="62">
        <f t="shared" si="13"/>
        <v>24.417910447761194</v>
      </c>
      <c r="H37" s="62">
        <f t="shared" si="13"/>
        <v>14.776632302405499</v>
      </c>
      <c r="I37" s="62">
        <f t="shared" si="13"/>
        <v>23.477812177502582</v>
      </c>
      <c r="J37" s="62">
        <f t="shared" si="13"/>
        <v>14.886731391585762</v>
      </c>
      <c r="K37" s="62">
        <f t="shared" si="13"/>
        <v>23.856009762050032</v>
      </c>
      <c r="L37" s="62">
        <f t="shared" si="13"/>
        <v>20.38961038961039</v>
      </c>
      <c r="M37" s="62">
        <f t="shared" si="13"/>
        <v>13.379204892966362</v>
      </c>
      <c r="N37" s="62">
        <f t="shared" si="13"/>
        <v>14.973730297723293</v>
      </c>
      <c r="O37" s="62">
        <f t="shared" si="13"/>
        <v>14.081862561021405</v>
      </c>
      <c r="P37" s="62">
        <f t="shared" si="13"/>
        <v>19.323915237134205</v>
      </c>
      <c r="Q37" s="62">
        <f t="shared" si="13"/>
        <v>24.396782841823057</v>
      </c>
      <c r="R37" s="63">
        <f t="shared" si="13"/>
        <v>18.762183235867447</v>
      </c>
      <c r="S37" s="64">
        <f t="shared" si="13"/>
        <v>18.636010026795745</v>
      </c>
    </row>
    <row r="38" spans="2:22" s="67" customFormat="1" ht="29.1" customHeight="1" thickTop="1" thickBot="1">
      <c r="B38" s="232" t="s">
        <v>42</v>
      </c>
      <c r="C38" s="265" t="s">
        <v>51</v>
      </c>
      <c r="D38" s="266"/>
      <c r="E38" s="66">
        <v>233</v>
      </c>
      <c r="F38" s="53">
        <v>119</v>
      </c>
      <c r="G38" s="53">
        <v>121</v>
      </c>
      <c r="H38" s="53">
        <v>99</v>
      </c>
      <c r="I38" s="53">
        <v>188</v>
      </c>
      <c r="J38" s="53">
        <v>44</v>
      </c>
      <c r="K38" s="53">
        <v>142</v>
      </c>
      <c r="L38" s="53">
        <v>70</v>
      </c>
      <c r="M38" s="53">
        <v>115</v>
      </c>
      <c r="N38" s="53">
        <v>69</v>
      </c>
      <c r="O38" s="53">
        <v>196</v>
      </c>
      <c r="P38" s="53">
        <v>122</v>
      </c>
      <c r="Q38" s="53">
        <v>144</v>
      </c>
      <c r="R38" s="53">
        <v>126</v>
      </c>
      <c r="S38" s="54">
        <f>SUM(E38:R38)</f>
        <v>1788</v>
      </c>
    </row>
    <row r="39" spans="2:22" s="4" customFormat="1" ht="29.1" customHeight="1" thickTop="1" thickBot="1">
      <c r="B39" s="264"/>
      <c r="C39" s="267" t="s">
        <v>38</v>
      </c>
      <c r="D39" s="268"/>
      <c r="E39" s="68">
        <f t="shared" ref="E39:S39" si="14">E38/E6*100</f>
        <v>9.9785867237687373</v>
      </c>
      <c r="F39" s="69">
        <f t="shared" si="14"/>
        <v>8.469750889679716</v>
      </c>
      <c r="G39" s="69">
        <f t="shared" si="14"/>
        <v>7.2238805970149258</v>
      </c>
      <c r="H39" s="69">
        <f t="shared" si="14"/>
        <v>5.6701030927835054</v>
      </c>
      <c r="I39" s="69">
        <f t="shared" si="14"/>
        <v>9.7007223942208469</v>
      </c>
      <c r="J39" s="69">
        <f t="shared" si="14"/>
        <v>7.1197411003236244</v>
      </c>
      <c r="K39" s="69">
        <f t="shared" si="14"/>
        <v>8.6638194020744344</v>
      </c>
      <c r="L39" s="69">
        <f t="shared" si="14"/>
        <v>9.0909090909090917</v>
      </c>
      <c r="M39" s="69">
        <f t="shared" si="14"/>
        <v>8.7920489296636077</v>
      </c>
      <c r="N39" s="69">
        <f t="shared" si="14"/>
        <v>6.0420315236427315</v>
      </c>
      <c r="O39" s="68">
        <f t="shared" si="14"/>
        <v>7.3601201652271877</v>
      </c>
      <c r="P39" s="69">
        <f t="shared" si="14"/>
        <v>6.1553985872855703</v>
      </c>
      <c r="Q39" s="69">
        <f t="shared" si="14"/>
        <v>7.7211796246648801</v>
      </c>
      <c r="R39" s="70">
        <f t="shared" si="14"/>
        <v>6.140350877192982</v>
      </c>
      <c r="S39" s="64">
        <f t="shared" si="14"/>
        <v>7.7275477569366409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69" t="s">
        <v>52</v>
      </c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24" t="s">
        <v>55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1"/>
    </row>
    <row r="44" spans="2:22" s="4" customFormat="1" ht="42" customHeight="1" thickTop="1" thickBot="1">
      <c r="B44" s="78" t="s">
        <v>20</v>
      </c>
      <c r="C44" s="262" t="s">
        <v>56</v>
      </c>
      <c r="D44" s="263"/>
      <c r="E44" s="59">
        <v>1041</v>
      </c>
      <c r="F44" s="59">
        <v>129</v>
      </c>
      <c r="G44" s="59">
        <v>227</v>
      </c>
      <c r="H44" s="59">
        <v>175</v>
      </c>
      <c r="I44" s="59">
        <v>201</v>
      </c>
      <c r="J44" s="59">
        <v>159</v>
      </c>
      <c r="K44" s="59">
        <v>91</v>
      </c>
      <c r="L44" s="59">
        <v>72</v>
      </c>
      <c r="M44" s="59">
        <v>485</v>
      </c>
      <c r="N44" s="59">
        <v>157</v>
      </c>
      <c r="O44" s="59">
        <v>572</v>
      </c>
      <c r="P44" s="59">
        <v>121</v>
      </c>
      <c r="Q44" s="59">
        <v>251</v>
      </c>
      <c r="R44" s="79">
        <v>240</v>
      </c>
      <c r="S44" s="80">
        <f>SUM(E44:R44)</f>
        <v>3921</v>
      </c>
    </row>
    <row r="45" spans="2:22" s="4" customFormat="1" ht="42" customHeight="1" thickTop="1" thickBot="1">
      <c r="B45" s="81"/>
      <c r="C45" s="272" t="s">
        <v>57</v>
      </c>
      <c r="D45" s="273"/>
      <c r="E45" s="82">
        <v>24</v>
      </c>
      <c r="F45" s="52">
        <v>20</v>
      </c>
      <c r="G45" s="52">
        <v>48</v>
      </c>
      <c r="H45" s="52">
        <v>56</v>
      </c>
      <c r="I45" s="52">
        <v>33</v>
      </c>
      <c r="J45" s="52">
        <v>6</v>
      </c>
      <c r="K45" s="52">
        <v>54</v>
      </c>
      <c r="L45" s="52">
        <v>26</v>
      </c>
      <c r="M45" s="53">
        <v>20</v>
      </c>
      <c r="N45" s="53">
        <v>29</v>
      </c>
      <c r="O45" s="53">
        <v>22</v>
      </c>
      <c r="P45" s="53">
        <v>7</v>
      </c>
      <c r="Q45" s="53">
        <v>44</v>
      </c>
      <c r="R45" s="53">
        <v>93</v>
      </c>
      <c r="S45" s="80">
        <f>SUM(E45:R45)</f>
        <v>482</v>
      </c>
    </row>
    <row r="46" spans="2:22" s="4" customFormat="1" ht="42" customHeight="1" thickTop="1" thickBot="1">
      <c r="B46" s="83" t="s">
        <v>23</v>
      </c>
      <c r="C46" s="274" t="s">
        <v>58</v>
      </c>
      <c r="D46" s="275"/>
      <c r="E46" s="84">
        <f>E44+'[1]Stan i struktura VIII 20'!E46</f>
        <v>6162</v>
      </c>
      <c r="F46" s="84">
        <f>F44+'[1]Stan i struktura VIII 20'!F46</f>
        <v>1957</v>
      </c>
      <c r="G46" s="84">
        <f>G44+'[1]Stan i struktura VIII 20'!G46</f>
        <v>1803</v>
      </c>
      <c r="H46" s="84">
        <f>H44+'[1]Stan i struktura VIII 20'!H46</f>
        <v>1501</v>
      </c>
      <c r="I46" s="84">
        <f>I44+'[1]Stan i struktura VIII 20'!I46</f>
        <v>1912</v>
      </c>
      <c r="J46" s="84">
        <f>J44+'[1]Stan i struktura VIII 20'!J46</f>
        <v>910</v>
      </c>
      <c r="K46" s="84">
        <f>K44+'[1]Stan i struktura VIII 20'!K46</f>
        <v>1232</v>
      </c>
      <c r="L46" s="84">
        <f>L44+'[1]Stan i struktura VIII 20'!L46</f>
        <v>929</v>
      </c>
      <c r="M46" s="84">
        <f>M44+'[1]Stan i struktura VIII 20'!M46</f>
        <v>2817</v>
      </c>
      <c r="N46" s="84">
        <f>N44+'[1]Stan i struktura VIII 20'!N46</f>
        <v>1887</v>
      </c>
      <c r="O46" s="84">
        <f>O44+'[1]Stan i struktura VIII 20'!O46</f>
        <v>5294</v>
      </c>
      <c r="P46" s="84">
        <f>P44+'[1]Stan i struktura VIII 20'!P46</f>
        <v>1227</v>
      </c>
      <c r="Q46" s="84">
        <f>Q44+'[1]Stan i struktura VIII 20'!Q46</f>
        <v>1547</v>
      </c>
      <c r="R46" s="85">
        <f>R44+'[1]Stan i struktura VIII 20'!R46</f>
        <v>2131</v>
      </c>
      <c r="S46" s="86">
        <f>S44+'[1]Stan i struktura VIII 20'!S46</f>
        <v>31309</v>
      </c>
      <c r="U46" s="4">
        <f>SUM(E46:R46)</f>
        <v>31309</v>
      </c>
      <c r="V46" s="4">
        <f>SUM(E46:R46)</f>
        <v>31309</v>
      </c>
    </row>
    <row r="47" spans="2:22" s="4" customFormat="1" ht="42" customHeight="1" thickBot="1">
      <c r="B47" s="276" t="s">
        <v>59</v>
      </c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1"/>
    </row>
    <row r="48" spans="2:22" s="4" customFormat="1" ht="42" customHeight="1" thickTop="1" thickBot="1">
      <c r="B48" s="278" t="s">
        <v>20</v>
      </c>
      <c r="C48" s="279" t="s">
        <v>60</v>
      </c>
      <c r="D48" s="280"/>
      <c r="E48" s="60">
        <v>4</v>
      </c>
      <c r="F48" s="60">
        <v>5</v>
      </c>
      <c r="G48" s="60">
        <v>3</v>
      </c>
      <c r="H48" s="60">
        <v>3</v>
      </c>
      <c r="I48" s="60">
        <v>10</v>
      </c>
      <c r="J48" s="60">
        <v>1</v>
      </c>
      <c r="K48" s="60">
        <v>8</v>
      </c>
      <c r="L48" s="60">
        <v>0</v>
      </c>
      <c r="M48" s="60">
        <v>0</v>
      </c>
      <c r="N48" s="60">
        <v>2</v>
      </c>
      <c r="O48" s="60">
        <v>3</v>
      </c>
      <c r="P48" s="60">
        <v>1</v>
      </c>
      <c r="Q48" s="60">
        <v>21</v>
      </c>
      <c r="R48" s="61">
        <v>22</v>
      </c>
      <c r="S48" s="87">
        <f>SUM(E48:R48)</f>
        <v>83</v>
      </c>
    </row>
    <row r="49" spans="2:22" ht="42" customHeight="1" thickTop="1" thickBot="1">
      <c r="B49" s="233"/>
      <c r="C49" s="281" t="s">
        <v>61</v>
      </c>
      <c r="D49" s="282"/>
      <c r="E49" s="88">
        <f>E48+'[1]Stan i struktura VIII 20'!E49</f>
        <v>47</v>
      </c>
      <c r="F49" s="88">
        <f>F48+'[1]Stan i struktura VIII 20'!F49</f>
        <v>37</v>
      </c>
      <c r="G49" s="88">
        <f>G48+'[1]Stan i struktura VIII 20'!G49</f>
        <v>42</v>
      </c>
      <c r="H49" s="88">
        <f>H48+'[1]Stan i struktura VIII 20'!H49</f>
        <v>27</v>
      </c>
      <c r="I49" s="88">
        <f>I48+'[1]Stan i struktura VIII 20'!I49</f>
        <v>50</v>
      </c>
      <c r="J49" s="88">
        <f>J48+'[1]Stan i struktura VIII 20'!J49</f>
        <v>12</v>
      </c>
      <c r="K49" s="88">
        <f>K48+'[1]Stan i struktura VIII 20'!K49</f>
        <v>58</v>
      </c>
      <c r="L49" s="88">
        <f>L48+'[1]Stan i struktura VIII 20'!L49</f>
        <v>34</v>
      </c>
      <c r="M49" s="88">
        <f>M48+'[1]Stan i struktura VIII 20'!M49</f>
        <v>1</v>
      </c>
      <c r="N49" s="88">
        <f>N48+'[1]Stan i struktura VIII 20'!N49</f>
        <v>32</v>
      </c>
      <c r="O49" s="88">
        <f>O48+'[1]Stan i struktura VIII 20'!O49</f>
        <v>58</v>
      </c>
      <c r="P49" s="88">
        <f>P48+'[1]Stan i struktura VIII 20'!P49</f>
        <v>16</v>
      </c>
      <c r="Q49" s="88">
        <f>Q48+'[1]Stan i struktura VIII 20'!Q49</f>
        <v>160</v>
      </c>
      <c r="R49" s="89">
        <f>R48+'[1]Stan i struktura VIII 20'!R49</f>
        <v>94</v>
      </c>
      <c r="S49" s="86">
        <f>S48+'[1]Stan i struktura VIII 20'!S49</f>
        <v>668</v>
      </c>
      <c r="U49" s="1">
        <f>SUM(E49:R49)</f>
        <v>668</v>
      </c>
      <c r="V49" s="4">
        <f>SUM(E49:R49)</f>
        <v>668</v>
      </c>
    </row>
    <row r="50" spans="2:22" s="4" customFormat="1" ht="42" customHeight="1" thickTop="1" thickBot="1">
      <c r="B50" s="283" t="s">
        <v>23</v>
      </c>
      <c r="C50" s="284" t="s">
        <v>62</v>
      </c>
      <c r="D50" s="285"/>
      <c r="E50" s="90">
        <v>2</v>
      </c>
      <c r="F50" s="90">
        <v>3</v>
      </c>
      <c r="G50" s="90">
        <v>1</v>
      </c>
      <c r="H50" s="90">
        <v>6</v>
      </c>
      <c r="I50" s="90">
        <v>0</v>
      </c>
      <c r="J50" s="90">
        <v>0</v>
      </c>
      <c r="K50" s="90">
        <v>1</v>
      </c>
      <c r="L50" s="90">
        <v>0</v>
      </c>
      <c r="M50" s="90">
        <v>2</v>
      </c>
      <c r="N50" s="90">
        <v>1</v>
      </c>
      <c r="O50" s="90">
        <v>0</v>
      </c>
      <c r="P50" s="90">
        <v>0</v>
      </c>
      <c r="Q50" s="90">
        <v>31</v>
      </c>
      <c r="R50" s="91">
        <v>1</v>
      </c>
      <c r="S50" s="87">
        <f>SUM(E50:R50)</f>
        <v>48</v>
      </c>
    </row>
    <row r="51" spans="2:22" ht="42" customHeight="1" thickTop="1" thickBot="1">
      <c r="B51" s="233"/>
      <c r="C51" s="281" t="s">
        <v>63</v>
      </c>
      <c r="D51" s="282"/>
      <c r="E51" s="88">
        <f>E50+'[1]Stan i struktura VIII 20'!E51</f>
        <v>5</v>
      </c>
      <c r="F51" s="88">
        <f>F50+'[1]Stan i struktura VIII 20'!F51</f>
        <v>13</v>
      </c>
      <c r="G51" s="88">
        <f>G50+'[1]Stan i struktura VIII 20'!G51</f>
        <v>23</v>
      </c>
      <c r="H51" s="88">
        <f>H50+'[1]Stan i struktura VIII 20'!H51</f>
        <v>46</v>
      </c>
      <c r="I51" s="88">
        <f>I50+'[1]Stan i struktura VIII 20'!I51</f>
        <v>41</v>
      </c>
      <c r="J51" s="88">
        <f>J50+'[1]Stan i struktura VIII 20'!J51</f>
        <v>3</v>
      </c>
      <c r="K51" s="88">
        <f>K50+'[1]Stan i struktura VIII 20'!K51</f>
        <v>34</v>
      </c>
      <c r="L51" s="88">
        <f>L50+'[1]Stan i struktura VIII 20'!L51</f>
        <v>20</v>
      </c>
      <c r="M51" s="88">
        <f>M50+'[1]Stan i struktura VIII 20'!M51</f>
        <v>11</v>
      </c>
      <c r="N51" s="88">
        <f>N50+'[1]Stan i struktura VIII 20'!N51</f>
        <v>12</v>
      </c>
      <c r="O51" s="88">
        <f>O50+'[1]Stan i struktura VIII 20'!O51</f>
        <v>7</v>
      </c>
      <c r="P51" s="88">
        <f>P50+'[1]Stan i struktura VIII 20'!P51</f>
        <v>31</v>
      </c>
      <c r="Q51" s="88">
        <f>Q50+'[1]Stan i struktura VIII 20'!Q51</f>
        <v>157</v>
      </c>
      <c r="R51" s="89">
        <f>R50+'[1]Stan i struktura VIII 20'!R51</f>
        <v>20</v>
      </c>
      <c r="S51" s="86">
        <f>S50+'[1]Stan i struktura VIII 20'!S51</f>
        <v>423</v>
      </c>
      <c r="U51" s="1">
        <f>SUM(E51:R51)</f>
        <v>423</v>
      </c>
      <c r="V51" s="4">
        <f>SUM(E51:R51)</f>
        <v>423</v>
      </c>
    </row>
    <row r="52" spans="2:22" s="4" customFormat="1" ht="42" customHeight="1" thickTop="1" thickBot="1">
      <c r="B52" s="286" t="s">
        <v>28</v>
      </c>
      <c r="C52" s="287" t="s">
        <v>64</v>
      </c>
      <c r="D52" s="288"/>
      <c r="E52" s="51">
        <v>8</v>
      </c>
      <c r="F52" s="52">
        <v>6</v>
      </c>
      <c r="G52" s="52">
        <v>1</v>
      </c>
      <c r="H52" s="52">
        <v>2</v>
      </c>
      <c r="I52" s="53">
        <v>0</v>
      </c>
      <c r="J52" s="52">
        <v>11</v>
      </c>
      <c r="K52" s="53">
        <v>22</v>
      </c>
      <c r="L52" s="52">
        <v>2</v>
      </c>
      <c r="M52" s="53">
        <v>4</v>
      </c>
      <c r="N52" s="53">
        <v>1</v>
      </c>
      <c r="O52" s="53">
        <v>7</v>
      </c>
      <c r="P52" s="52">
        <v>1</v>
      </c>
      <c r="Q52" s="92">
        <v>9</v>
      </c>
      <c r="R52" s="53">
        <v>10</v>
      </c>
      <c r="S52" s="87">
        <f>SUM(E52:R52)</f>
        <v>84</v>
      </c>
    </row>
    <row r="53" spans="2:22" ht="42" customHeight="1" thickTop="1" thickBot="1">
      <c r="B53" s="233"/>
      <c r="C53" s="281" t="s">
        <v>65</v>
      </c>
      <c r="D53" s="282"/>
      <c r="E53" s="88">
        <f>E52+'[1]Stan i struktura VIII 20'!E53</f>
        <v>57</v>
      </c>
      <c r="F53" s="88">
        <f>F52+'[1]Stan i struktura VIII 20'!F53</f>
        <v>34</v>
      </c>
      <c r="G53" s="88">
        <f>G52+'[1]Stan i struktura VIII 20'!G53</f>
        <v>39</v>
      </c>
      <c r="H53" s="88">
        <f>H52+'[1]Stan i struktura VIII 20'!H53</f>
        <v>62</v>
      </c>
      <c r="I53" s="88">
        <f>I52+'[1]Stan i struktura VIII 20'!I53</f>
        <v>20</v>
      </c>
      <c r="J53" s="88">
        <f>J52+'[1]Stan i struktura VIII 20'!J53</f>
        <v>21</v>
      </c>
      <c r="K53" s="88">
        <f>K52+'[1]Stan i struktura VIII 20'!K53</f>
        <v>28</v>
      </c>
      <c r="L53" s="88">
        <f>L52+'[1]Stan i struktura VIII 20'!L53</f>
        <v>15</v>
      </c>
      <c r="M53" s="88">
        <f>M52+'[1]Stan i struktura VIII 20'!M53</f>
        <v>19</v>
      </c>
      <c r="N53" s="88">
        <f>N52+'[1]Stan i struktura VIII 20'!N53</f>
        <v>41</v>
      </c>
      <c r="O53" s="88">
        <f>O52+'[1]Stan i struktura VIII 20'!O53</f>
        <v>42</v>
      </c>
      <c r="P53" s="88">
        <f>P52+'[1]Stan i struktura VIII 20'!P53</f>
        <v>14</v>
      </c>
      <c r="Q53" s="88">
        <f>Q52+'[1]Stan i struktura VIII 20'!Q53</f>
        <v>43</v>
      </c>
      <c r="R53" s="89">
        <f>R52+'[1]Stan i struktura VIII 20'!R53</f>
        <v>62</v>
      </c>
      <c r="S53" s="86">
        <f>S52+'[1]Stan i struktura VIII 20'!S53</f>
        <v>497</v>
      </c>
      <c r="U53" s="1">
        <f>SUM(E53:R53)</f>
        <v>497</v>
      </c>
      <c r="V53" s="4">
        <f>SUM(E53:R53)</f>
        <v>497</v>
      </c>
    </row>
    <row r="54" spans="2:22" s="4" customFormat="1" ht="42" customHeight="1" thickTop="1" thickBot="1">
      <c r="B54" s="286" t="s">
        <v>31</v>
      </c>
      <c r="C54" s="287" t="s">
        <v>66</v>
      </c>
      <c r="D54" s="288"/>
      <c r="E54" s="51">
        <v>4</v>
      </c>
      <c r="F54" s="52">
        <v>4</v>
      </c>
      <c r="G54" s="52">
        <v>2</v>
      </c>
      <c r="H54" s="52">
        <v>1</v>
      </c>
      <c r="I54" s="53">
        <v>2</v>
      </c>
      <c r="J54" s="52">
        <v>1</v>
      </c>
      <c r="K54" s="53">
        <v>1</v>
      </c>
      <c r="L54" s="52">
        <v>7</v>
      </c>
      <c r="M54" s="53">
        <v>0</v>
      </c>
      <c r="N54" s="53">
        <v>0</v>
      </c>
      <c r="O54" s="53">
        <v>5</v>
      </c>
      <c r="P54" s="52">
        <v>2</v>
      </c>
      <c r="Q54" s="92">
        <v>6</v>
      </c>
      <c r="R54" s="53">
        <v>4</v>
      </c>
      <c r="S54" s="87">
        <f>SUM(E54:R54)</f>
        <v>39</v>
      </c>
    </row>
    <row r="55" spans="2:22" s="4" customFormat="1" ht="42" customHeight="1" thickTop="1" thickBot="1">
      <c r="B55" s="233"/>
      <c r="C55" s="289" t="s">
        <v>67</v>
      </c>
      <c r="D55" s="290"/>
      <c r="E55" s="88">
        <f>E54+'[1]Stan i struktura VIII 20'!E55</f>
        <v>33</v>
      </c>
      <c r="F55" s="88">
        <f>F54+'[1]Stan i struktura VIII 20'!F55</f>
        <v>17</v>
      </c>
      <c r="G55" s="88">
        <f>G54+'[1]Stan i struktura VIII 20'!G55</f>
        <v>32</v>
      </c>
      <c r="H55" s="88">
        <f>H54+'[1]Stan i struktura VIII 20'!H55</f>
        <v>26</v>
      </c>
      <c r="I55" s="88">
        <f>I54+'[1]Stan i struktura VIII 20'!I55</f>
        <v>12</v>
      </c>
      <c r="J55" s="88">
        <f>J54+'[1]Stan i struktura VIII 20'!J55</f>
        <v>10</v>
      </c>
      <c r="K55" s="88">
        <f>K54+'[1]Stan i struktura VIII 20'!K55</f>
        <v>11</v>
      </c>
      <c r="L55" s="88">
        <f>L54+'[1]Stan i struktura VIII 20'!L55</f>
        <v>21</v>
      </c>
      <c r="M55" s="88">
        <f>M54+'[1]Stan i struktura VIII 20'!M55</f>
        <v>1</v>
      </c>
      <c r="N55" s="88">
        <f>N54+'[1]Stan i struktura VIII 20'!N55</f>
        <v>15</v>
      </c>
      <c r="O55" s="88">
        <f>O54+'[1]Stan i struktura VIII 20'!O55</f>
        <v>18</v>
      </c>
      <c r="P55" s="88">
        <f>P54+'[1]Stan i struktura VIII 20'!P55</f>
        <v>10</v>
      </c>
      <c r="Q55" s="88">
        <f>Q54+'[1]Stan i struktura VIII 20'!Q55</f>
        <v>32</v>
      </c>
      <c r="R55" s="89">
        <f>R54+'[1]Stan i struktura VIII 20'!R55</f>
        <v>23</v>
      </c>
      <c r="S55" s="86">
        <f>S54+'[1]Stan i struktura VIII 20'!S55</f>
        <v>261</v>
      </c>
      <c r="U55" s="4">
        <f>SUM(E55:R55)</f>
        <v>261</v>
      </c>
      <c r="V55" s="4">
        <f>SUM(E55:R55)</f>
        <v>261</v>
      </c>
    </row>
    <row r="56" spans="2:22" s="4" customFormat="1" ht="42" customHeight="1" thickTop="1" thickBot="1">
      <c r="B56" s="286" t="s">
        <v>42</v>
      </c>
      <c r="C56" s="292" t="s">
        <v>68</v>
      </c>
      <c r="D56" s="293"/>
      <c r="E56" s="93">
        <v>1</v>
      </c>
      <c r="F56" s="93">
        <v>0</v>
      </c>
      <c r="G56" s="93">
        <v>2</v>
      </c>
      <c r="H56" s="93">
        <v>7</v>
      </c>
      <c r="I56" s="93">
        <v>11</v>
      </c>
      <c r="J56" s="93">
        <v>0</v>
      </c>
      <c r="K56" s="93">
        <v>7</v>
      </c>
      <c r="L56" s="93">
        <v>0</v>
      </c>
      <c r="M56" s="93">
        <v>1</v>
      </c>
      <c r="N56" s="93">
        <v>1</v>
      </c>
      <c r="O56" s="93">
        <v>4</v>
      </c>
      <c r="P56" s="93">
        <v>2</v>
      </c>
      <c r="Q56" s="93">
        <v>7</v>
      </c>
      <c r="R56" s="94">
        <v>0</v>
      </c>
      <c r="S56" s="87">
        <f>SUM(E56:R56)</f>
        <v>43</v>
      </c>
    </row>
    <row r="57" spans="2:22" s="4" customFormat="1" ht="42" customHeight="1" thickTop="1" thickBot="1">
      <c r="B57" s="291"/>
      <c r="C57" s="294" t="s">
        <v>69</v>
      </c>
      <c r="D57" s="295"/>
      <c r="E57" s="88">
        <f>E56+'[1]Stan i struktura VIII 20'!E57</f>
        <v>20</v>
      </c>
      <c r="F57" s="88">
        <f>F56+'[1]Stan i struktura VIII 20'!F57</f>
        <v>17</v>
      </c>
      <c r="G57" s="88">
        <f>G56+'[1]Stan i struktura VIII 20'!G57</f>
        <v>12</v>
      </c>
      <c r="H57" s="88">
        <f>H56+'[1]Stan i struktura VIII 20'!H57</f>
        <v>44</v>
      </c>
      <c r="I57" s="88">
        <f>I56+'[1]Stan i struktura VIII 20'!I57</f>
        <v>32</v>
      </c>
      <c r="J57" s="88">
        <f>J56+'[1]Stan i struktura VIII 20'!J57</f>
        <v>3</v>
      </c>
      <c r="K57" s="88">
        <f>K56+'[1]Stan i struktura VIII 20'!K57</f>
        <v>35</v>
      </c>
      <c r="L57" s="88">
        <f>L56+'[1]Stan i struktura VIII 20'!L57</f>
        <v>3</v>
      </c>
      <c r="M57" s="88">
        <f>M56+'[1]Stan i struktura VIII 20'!M57</f>
        <v>23</v>
      </c>
      <c r="N57" s="88">
        <f>N56+'[1]Stan i struktura VIII 20'!N57</f>
        <v>15</v>
      </c>
      <c r="O57" s="88">
        <f>O56+'[1]Stan i struktura VIII 20'!O57</f>
        <v>24</v>
      </c>
      <c r="P57" s="88">
        <f>P56+'[1]Stan i struktura VIII 20'!P57</f>
        <v>11</v>
      </c>
      <c r="Q57" s="88">
        <f>Q56+'[1]Stan i struktura VIII 20'!Q57</f>
        <v>42</v>
      </c>
      <c r="R57" s="89">
        <f>R56+'[1]Stan i struktura VIII 20'!R57</f>
        <v>16</v>
      </c>
      <c r="S57" s="86">
        <f>S56+'[1]Stan i struktura VIII 20'!S57</f>
        <v>297</v>
      </c>
      <c r="U57" s="4">
        <f>SUM(E57:R57)</f>
        <v>297</v>
      </c>
      <c r="V57" s="4">
        <f>SUM(E57:R57)</f>
        <v>297</v>
      </c>
    </row>
    <row r="58" spans="2:22" s="4" customFormat="1" ht="42" customHeight="1" thickTop="1" thickBot="1">
      <c r="B58" s="286" t="s">
        <v>44</v>
      </c>
      <c r="C58" s="292" t="s">
        <v>70</v>
      </c>
      <c r="D58" s="293"/>
      <c r="E58" s="93">
        <v>11</v>
      </c>
      <c r="F58" s="93">
        <v>1</v>
      </c>
      <c r="G58" s="93">
        <v>1</v>
      </c>
      <c r="H58" s="93">
        <v>1</v>
      </c>
      <c r="I58" s="93">
        <v>0</v>
      </c>
      <c r="J58" s="93">
        <v>0</v>
      </c>
      <c r="K58" s="93">
        <v>0</v>
      </c>
      <c r="L58" s="93">
        <v>0</v>
      </c>
      <c r="M58" s="93">
        <v>2</v>
      </c>
      <c r="N58" s="93">
        <v>4</v>
      </c>
      <c r="O58" s="93">
        <v>0</v>
      </c>
      <c r="P58" s="93">
        <v>2</v>
      </c>
      <c r="Q58" s="93">
        <v>2</v>
      </c>
      <c r="R58" s="94">
        <v>6</v>
      </c>
      <c r="S58" s="87">
        <f>SUM(E58:R58)</f>
        <v>30</v>
      </c>
    </row>
    <row r="59" spans="2:22" s="4" customFormat="1" ht="42" customHeight="1" thickTop="1" thickBot="1">
      <c r="B59" s="283"/>
      <c r="C59" s="296" t="s">
        <v>71</v>
      </c>
      <c r="D59" s="297"/>
      <c r="E59" s="88">
        <f>E58+'[1]Stan i struktura VIII 20'!E59</f>
        <v>22</v>
      </c>
      <c r="F59" s="88">
        <f>F58+'[1]Stan i struktura VIII 20'!F59</f>
        <v>10</v>
      </c>
      <c r="G59" s="88">
        <f>G58+'[1]Stan i struktura VIII 20'!G59</f>
        <v>12</v>
      </c>
      <c r="H59" s="88">
        <f>H58+'[1]Stan i struktura VIII 20'!H59</f>
        <v>44</v>
      </c>
      <c r="I59" s="88">
        <f>I58+'[1]Stan i struktura VIII 20'!I59</f>
        <v>28</v>
      </c>
      <c r="J59" s="88">
        <f>J58+'[1]Stan i struktura VIII 20'!J59</f>
        <v>0</v>
      </c>
      <c r="K59" s="88">
        <f>K58+'[1]Stan i struktura VIII 20'!K59</f>
        <v>4</v>
      </c>
      <c r="L59" s="88">
        <f>L58+'[1]Stan i struktura VIII 20'!L59</f>
        <v>12</v>
      </c>
      <c r="M59" s="88">
        <f>M58+'[1]Stan i struktura VIII 20'!M59</f>
        <v>19</v>
      </c>
      <c r="N59" s="88">
        <f>N58+'[1]Stan i struktura VIII 20'!N59</f>
        <v>37</v>
      </c>
      <c r="O59" s="88">
        <f>O58+'[1]Stan i struktura VIII 20'!O59</f>
        <v>19</v>
      </c>
      <c r="P59" s="88">
        <f>P58+'[1]Stan i struktura VIII 20'!P59</f>
        <v>3</v>
      </c>
      <c r="Q59" s="88">
        <f>Q58+'[1]Stan i struktura VIII 20'!Q59</f>
        <v>3</v>
      </c>
      <c r="R59" s="89">
        <f>R58+'[1]Stan i struktura VIII 20'!R59</f>
        <v>15</v>
      </c>
      <c r="S59" s="86">
        <f>S58+'[1]Stan i struktura VIII 20'!S59</f>
        <v>228</v>
      </c>
      <c r="U59" s="4">
        <f>SUM(E59:R59)</f>
        <v>228</v>
      </c>
      <c r="V59" s="4">
        <f>SUM(E59:R59)</f>
        <v>228</v>
      </c>
    </row>
    <row r="60" spans="2:22" s="4" customFormat="1" ht="42" customHeight="1" thickTop="1" thickBot="1">
      <c r="B60" s="298" t="s">
        <v>72</v>
      </c>
      <c r="C60" s="292" t="s">
        <v>73</v>
      </c>
      <c r="D60" s="293"/>
      <c r="E60" s="93">
        <v>25</v>
      </c>
      <c r="F60" s="93">
        <v>8</v>
      </c>
      <c r="G60" s="93">
        <v>23</v>
      </c>
      <c r="H60" s="93">
        <v>58</v>
      </c>
      <c r="I60" s="93">
        <v>38</v>
      </c>
      <c r="J60" s="93">
        <v>5</v>
      </c>
      <c r="K60" s="93">
        <v>54</v>
      </c>
      <c r="L60" s="93">
        <v>15</v>
      </c>
      <c r="M60" s="93">
        <v>16</v>
      </c>
      <c r="N60" s="93">
        <v>5</v>
      </c>
      <c r="O60" s="93">
        <v>27</v>
      </c>
      <c r="P60" s="93">
        <v>18</v>
      </c>
      <c r="Q60" s="93">
        <v>9</v>
      </c>
      <c r="R60" s="94">
        <v>33</v>
      </c>
      <c r="S60" s="87">
        <f>SUM(E60:R60)</f>
        <v>334</v>
      </c>
    </row>
    <row r="61" spans="2:22" s="4" customFormat="1" ht="42" customHeight="1" thickTop="1" thickBot="1">
      <c r="B61" s="298"/>
      <c r="C61" s="299" t="s">
        <v>74</v>
      </c>
      <c r="D61" s="300"/>
      <c r="E61" s="95">
        <f>E60+'[1]Stan i struktura VIII 20'!E61</f>
        <v>102</v>
      </c>
      <c r="F61" s="95">
        <f>F60+'[1]Stan i struktura VIII 20'!F61</f>
        <v>61</v>
      </c>
      <c r="G61" s="95">
        <f>G60+'[1]Stan i struktura VIII 20'!G61</f>
        <v>101</v>
      </c>
      <c r="H61" s="95">
        <f>H60+'[1]Stan i struktura VIII 20'!H61</f>
        <v>215</v>
      </c>
      <c r="I61" s="95">
        <f>I60+'[1]Stan i struktura VIII 20'!I61</f>
        <v>206</v>
      </c>
      <c r="J61" s="95">
        <f>J60+'[1]Stan i struktura VIII 20'!J61</f>
        <v>33</v>
      </c>
      <c r="K61" s="95">
        <f>K60+'[1]Stan i struktura VIII 20'!K61</f>
        <v>356</v>
      </c>
      <c r="L61" s="95">
        <f>L60+'[1]Stan i struktura VIII 20'!L61</f>
        <v>77</v>
      </c>
      <c r="M61" s="95">
        <f>M60+'[1]Stan i struktura VIII 20'!M61</f>
        <v>164</v>
      </c>
      <c r="N61" s="95">
        <f>N60+'[1]Stan i struktura VIII 20'!N61</f>
        <v>20</v>
      </c>
      <c r="O61" s="95">
        <f>O60+'[1]Stan i struktura VIII 20'!O61</f>
        <v>132</v>
      </c>
      <c r="P61" s="95">
        <f>P60+'[1]Stan i struktura VIII 20'!P61</f>
        <v>101</v>
      </c>
      <c r="Q61" s="95">
        <f>Q60+'[1]Stan i struktura VIII 20'!Q61</f>
        <v>74</v>
      </c>
      <c r="R61" s="96">
        <f>R60+'[1]Stan i struktura VIII 20'!R61</f>
        <v>205</v>
      </c>
      <c r="S61" s="86">
        <f>S60+'[1]Stan i struktura VIII 20'!S61</f>
        <v>1847</v>
      </c>
      <c r="U61" s="4">
        <f>SUM(E61:R61)</f>
        <v>1847</v>
      </c>
      <c r="V61" s="4">
        <f>SUM(E61:R61)</f>
        <v>1847</v>
      </c>
    </row>
    <row r="62" spans="2:22" s="4" customFormat="1" ht="42" customHeight="1" thickTop="1" thickBot="1">
      <c r="B62" s="298" t="s">
        <v>75</v>
      </c>
      <c r="C62" s="292" t="s">
        <v>76</v>
      </c>
      <c r="D62" s="293"/>
      <c r="E62" s="93">
        <v>0</v>
      </c>
      <c r="F62" s="93">
        <v>0</v>
      </c>
      <c r="G62" s="93">
        <v>2</v>
      </c>
      <c r="H62" s="93">
        <v>0</v>
      </c>
      <c r="I62" s="93">
        <v>0</v>
      </c>
      <c r="J62" s="93">
        <v>0</v>
      </c>
      <c r="K62" s="93">
        <v>1</v>
      </c>
      <c r="L62" s="93">
        <v>0</v>
      </c>
      <c r="M62" s="93">
        <v>2</v>
      </c>
      <c r="N62" s="93">
        <v>1</v>
      </c>
      <c r="O62" s="93">
        <v>16</v>
      </c>
      <c r="P62" s="93">
        <v>1</v>
      </c>
      <c r="Q62" s="93">
        <v>2</v>
      </c>
      <c r="R62" s="94">
        <v>28</v>
      </c>
      <c r="S62" s="87">
        <f>SUM(E62:R62)</f>
        <v>53</v>
      </c>
    </row>
    <row r="63" spans="2:22" s="4" customFormat="1" ht="42" customHeight="1" thickTop="1" thickBot="1">
      <c r="B63" s="286"/>
      <c r="C63" s="301" t="s">
        <v>77</v>
      </c>
      <c r="D63" s="302"/>
      <c r="E63" s="88">
        <f>E62+'[1]Stan i struktura VIII 20'!E63</f>
        <v>0</v>
      </c>
      <c r="F63" s="88">
        <f>F62+'[1]Stan i struktura VIII 20'!F63</f>
        <v>27</v>
      </c>
      <c r="G63" s="88">
        <f>G62+'[1]Stan i struktura VIII 20'!G63</f>
        <v>30</v>
      </c>
      <c r="H63" s="88">
        <f>H62+'[1]Stan i struktura VIII 20'!H63</f>
        <v>14</v>
      </c>
      <c r="I63" s="88">
        <f>I62+'[1]Stan i struktura VIII 20'!I63</f>
        <v>23</v>
      </c>
      <c r="J63" s="88">
        <f>J62+'[1]Stan i struktura VIII 20'!J63</f>
        <v>24</v>
      </c>
      <c r="K63" s="88">
        <f>K62+'[1]Stan i struktura VIII 20'!K63</f>
        <v>76</v>
      </c>
      <c r="L63" s="88">
        <f>L62+'[1]Stan i struktura VIII 20'!L63</f>
        <v>9</v>
      </c>
      <c r="M63" s="88">
        <f>M62+'[1]Stan i struktura VIII 20'!M63</f>
        <v>32</v>
      </c>
      <c r="N63" s="88">
        <f>N62+'[1]Stan i struktura VIII 20'!N63</f>
        <v>40</v>
      </c>
      <c r="O63" s="88">
        <f>O62+'[1]Stan i struktura VIII 20'!O63</f>
        <v>53</v>
      </c>
      <c r="P63" s="88">
        <f>P62+'[1]Stan i struktura VIII 20'!P63</f>
        <v>13</v>
      </c>
      <c r="Q63" s="88">
        <f>Q62+'[1]Stan i struktura VIII 20'!Q63</f>
        <v>80</v>
      </c>
      <c r="R63" s="89">
        <f>R62+'[1]Stan i struktura VIII 20'!R63</f>
        <v>369</v>
      </c>
      <c r="S63" s="86">
        <f>S62+'[1]Stan i struktura VIII 20'!S63</f>
        <v>790</v>
      </c>
      <c r="U63" s="4">
        <f>SUM(E63:R63)</f>
        <v>790</v>
      </c>
      <c r="V63" s="4">
        <f>SUM(E63:R63)</f>
        <v>790</v>
      </c>
    </row>
    <row r="64" spans="2:22" s="4" customFormat="1" ht="42" customHeight="1" thickTop="1" thickBot="1">
      <c r="B64" s="298" t="s">
        <v>78</v>
      </c>
      <c r="C64" s="292" t="s">
        <v>79</v>
      </c>
      <c r="D64" s="293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303"/>
      <c r="C65" s="304" t="s">
        <v>80</v>
      </c>
      <c r="D65" s="305"/>
      <c r="E65" s="88">
        <f>E64+'[1]Stan i struktura VIII 20'!E65</f>
        <v>0</v>
      </c>
      <c r="F65" s="88">
        <f>F64+'[1]Stan i struktura VIII 20'!F65</f>
        <v>0</v>
      </c>
      <c r="G65" s="88">
        <f>G64+'[1]Stan i struktura VIII 20'!G65</f>
        <v>0</v>
      </c>
      <c r="H65" s="88">
        <f>H64+'[1]Stan i struktura VIII 20'!H65</f>
        <v>0</v>
      </c>
      <c r="I65" s="88">
        <f>I64+'[1]Stan i struktura VIII 20'!I65</f>
        <v>0</v>
      </c>
      <c r="J65" s="88">
        <f>J64+'[1]Stan i struktura VIII 20'!J65</f>
        <v>0</v>
      </c>
      <c r="K65" s="88">
        <f>K64+'[1]Stan i struktura VIII 20'!K65</f>
        <v>0</v>
      </c>
      <c r="L65" s="88">
        <f>L64+'[1]Stan i struktura VIII 20'!L65</f>
        <v>0</v>
      </c>
      <c r="M65" s="88">
        <f>M64+'[1]Stan i struktura VIII 20'!M65</f>
        <v>0</v>
      </c>
      <c r="N65" s="88">
        <f>N64+'[1]Stan i struktura VIII 20'!N65</f>
        <v>0</v>
      </c>
      <c r="O65" s="88">
        <f>O64+'[1]Stan i struktura VIII 20'!O65</f>
        <v>0</v>
      </c>
      <c r="P65" s="88">
        <f>P64+'[1]Stan i struktura VIII 20'!P65</f>
        <v>0</v>
      </c>
      <c r="Q65" s="88">
        <f>Q64+'[1]Stan i struktura VIII 20'!Q65</f>
        <v>0</v>
      </c>
      <c r="R65" s="89">
        <f>R64+'[1]Stan i struktura VIII 20'!R65</f>
        <v>0</v>
      </c>
      <c r="S65" s="86">
        <f>S64+'[1]Stan i struktura VIII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306" t="s">
        <v>81</v>
      </c>
      <c r="C66" s="308" t="s">
        <v>82</v>
      </c>
      <c r="D66" s="309"/>
      <c r="E66" s="97">
        <f t="shared" ref="E66:R67" si="15">E48+E50+E52+E54+E56+E58+E60+E62+E64</f>
        <v>55</v>
      </c>
      <c r="F66" s="97">
        <f t="shared" si="15"/>
        <v>27</v>
      </c>
      <c r="G66" s="97">
        <f t="shared" si="15"/>
        <v>35</v>
      </c>
      <c r="H66" s="97">
        <f t="shared" si="15"/>
        <v>78</v>
      </c>
      <c r="I66" s="97">
        <f t="shared" si="15"/>
        <v>61</v>
      </c>
      <c r="J66" s="97">
        <f t="shared" si="15"/>
        <v>18</v>
      </c>
      <c r="K66" s="97">
        <f t="shared" si="15"/>
        <v>94</v>
      </c>
      <c r="L66" s="97">
        <f t="shared" si="15"/>
        <v>24</v>
      </c>
      <c r="M66" s="97">
        <f t="shared" si="15"/>
        <v>27</v>
      </c>
      <c r="N66" s="97">
        <f t="shared" si="15"/>
        <v>15</v>
      </c>
      <c r="O66" s="97">
        <f t="shared" si="15"/>
        <v>62</v>
      </c>
      <c r="P66" s="97">
        <f t="shared" si="15"/>
        <v>27</v>
      </c>
      <c r="Q66" s="97">
        <f t="shared" si="15"/>
        <v>87</v>
      </c>
      <c r="R66" s="98">
        <f t="shared" si="15"/>
        <v>104</v>
      </c>
      <c r="S66" s="99">
        <f>SUM(E66:R66)</f>
        <v>714</v>
      </c>
      <c r="V66" s="4"/>
    </row>
    <row r="67" spans="2:22" ht="45" customHeight="1" thickTop="1" thickBot="1">
      <c r="B67" s="307"/>
      <c r="C67" s="308" t="s">
        <v>83</v>
      </c>
      <c r="D67" s="309"/>
      <c r="E67" s="100">
        <f t="shared" si="15"/>
        <v>286</v>
      </c>
      <c r="F67" s="100">
        <f>F49+F51+F53+F55+F57+F59+F61+F63+F65</f>
        <v>216</v>
      </c>
      <c r="G67" s="100">
        <f t="shared" si="15"/>
        <v>291</v>
      </c>
      <c r="H67" s="100">
        <f t="shared" si="15"/>
        <v>478</v>
      </c>
      <c r="I67" s="100">
        <f t="shared" si="15"/>
        <v>412</v>
      </c>
      <c r="J67" s="100">
        <f t="shared" si="15"/>
        <v>106</v>
      </c>
      <c r="K67" s="100">
        <f t="shared" si="15"/>
        <v>602</v>
      </c>
      <c r="L67" s="100">
        <f t="shared" si="15"/>
        <v>191</v>
      </c>
      <c r="M67" s="100">
        <f t="shared" si="15"/>
        <v>270</v>
      </c>
      <c r="N67" s="100">
        <f t="shared" si="15"/>
        <v>212</v>
      </c>
      <c r="O67" s="100">
        <f t="shared" si="15"/>
        <v>353</v>
      </c>
      <c r="P67" s="100">
        <f t="shared" si="15"/>
        <v>199</v>
      </c>
      <c r="Q67" s="100">
        <f t="shared" si="15"/>
        <v>591</v>
      </c>
      <c r="R67" s="101">
        <f t="shared" si="15"/>
        <v>804</v>
      </c>
      <c r="S67" s="99">
        <f>SUM(E67:R67)</f>
        <v>5011</v>
      </c>
      <c r="V67" s="4"/>
    </row>
    <row r="68" spans="2:22" ht="14.25" customHeight="1">
      <c r="B68" s="310" t="s">
        <v>84</v>
      </c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</row>
    <row r="69" spans="2:22" ht="14.25" customHeight="1">
      <c r="B69" s="311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</row>
    <row r="75" spans="2:22" ht="13.5" thickBot="1"/>
    <row r="76" spans="2:22" ht="26.25" customHeight="1" thickTop="1" thickBot="1">
      <c r="E76" s="102">
        <v>112</v>
      </c>
      <c r="F76" s="102">
        <v>72</v>
      </c>
      <c r="G76" s="102">
        <v>68</v>
      </c>
      <c r="H76" s="102">
        <v>57</v>
      </c>
      <c r="I76" s="102">
        <v>72</v>
      </c>
      <c r="J76" s="102">
        <v>25</v>
      </c>
      <c r="K76" s="102">
        <v>73</v>
      </c>
      <c r="L76" s="102">
        <v>42</v>
      </c>
      <c r="M76" s="102">
        <v>61</v>
      </c>
      <c r="N76" s="102">
        <v>46</v>
      </c>
      <c r="O76" s="102">
        <v>85</v>
      </c>
      <c r="P76" s="102">
        <v>60</v>
      </c>
      <c r="Q76" s="102">
        <v>89</v>
      </c>
      <c r="R76" s="102">
        <v>78</v>
      </c>
      <c r="S76" s="80">
        <f>SUM(E76:R76)</f>
        <v>940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313" t="s">
        <v>166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2:15" ht="24.75" customHeight="1">
      <c r="B2" s="313" t="s">
        <v>167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2:15" ht="18.75" thickBot="1">
      <c r="B3" s="1"/>
      <c r="C3" s="156"/>
      <c r="D3" s="156"/>
      <c r="E3" s="156"/>
      <c r="F3" s="156"/>
      <c r="G3" s="156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316" t="s">
        <v>168</v>
      </c>
      <c r="C4" s="318" t="s">
        <v>169</v>
      </c>
      <c r="D4" s="320" t="s">
        <v>170</v>
      </c>
      <c r="E4" s="322" t="s">
        <v>171</v>
      </c>
      <c r="F4" s="156"/>
      <c r="G4" s="316" t="s">
        <v>168</v>
      </c>
      <c r="H4" s="324" t="s">
        <v>172</v>
      </c>
      <c r="I4" s="320" t="s">
        <v>170</v>
      </c>
      <c r="J4" s="322" t="s">
        <v>171</v>
      </c>
      <c r="K4" s="34"/>
      <c r="L4" s="316" t="s">
        <v>168</v>
      </c>
      <c r="M4" s="326" t="s">
        <v>169</v>
      </c>
      <c r="N4" s="320" t="s">
        <v>170</v>
      </c>
      <c r="O4" s="328" t="s">
        <v>171</v>
      </c>
    </row>
    <row r="5" spans="2:15" ht="18.75" customHeight="1" thickTop="1" thickBot="1">
      <c r="B5" s="317"/>
      <c r="C5" s="319"/>
      <c r="D5" s="321"/>
      <c r="E5" s="323"/>
      <c r="F5" s="156"/>
      <c r="G5" s="317"/>
      <c r="H5" s="325"/>
      <c r="I5" s="321"/>
      <c r="J5" s="323"/>
      <c r="K5" s="34"/>
      <c r="L5" s="317"/>
      <c r="M5" s="327"/>
      <c r="N5" s="321"/>
      <c r="O5" s="329"/>
    </row>
    <row r="6" spans="2:15" ht="17.100000000000001" customHeight="1" thickTop="1">
      <c r="B6" s="330" t="s">
        <v>173</v>
      </c>
      <c r="C6" s="331"/>
      <c r="D6" s="331"/>
      <c r="E6" s="334">
        <f>SUM(E8+E19+E27+E34+E41)</f>
        <v>8513</v>
      </c>
      <c r="F6" s="156"/>
      <c r="G6" s="157">
        <v>4</v>
      </c>
      <c r="H6" s="158" t="s">
        <v>174</v>
      </c>
      <c r="I6" s="159" t="s">
        <v>175</v>
      </c>
      <c r="J6" s="160">
        <v>344</v>
      </c>
      <c r="K6" s="34"/>
      <c r="L6" s="161" t="s">
        <v>176</v>
      </c>
      <c r="M6" s="162" t="s">
        <v>177</v>
      </c>
      <c r="N6" s="162" t="s">
        <v>178</v>
      </c>
      <c r="O6" s="163">
        <f>SUM(O7:O17)</f>
        <v>4645</v>
      </c>
    </row>
    <row r="7" spans="2:15" ht="17.100000000000001" customHeight="1" thickBot="1">
      <c r="B7" s="332"/>
      <c r="C7" s="333"/>
      <c r="D7" s="333"/>
      <c r="E7" s="335"/>
      <c r="F7" s="1"/>
      <c r="G7" s="164">
        <v>5</v>
      </c>
      <c r="H7" s="165" t="s">
        <v>179</v>
      </c>
      <c r="I7" s="160" t="s">
        <v>175</v>
      </c>
      <c r="J7" s="160">
        <v>170</v>
      </c>
      <c r="K7" s="1"/>
      <c r="L7" s="164">
        <v>1</v>
      </c>
      <c r="M7" s="165" t="s">
        <v>180</v>
      </c>
      <c r="N7" s="160" t="s">
        <v>175</v>
      </c>
      <c r="O7" s="166">
        <v>105</v>
      </c>
    </row>
    <row r="8" spans="2:15" ht="17.100000000000001" customHeight="1" thickTop="1" thickBot="1">
      <c r="B8" s="161" t="s">
        <v>181</v>
      </c>
      <c r="C8" s="162" t="s">
        <v>182</v>
      </c>
      <c r="D8" s="167" t="s">
        <v>178</v>
      </c>
      <c r="E8" s="163">
        <f>SUM(E9:E17)</f>
        <v>3740</v>
      </c>
      <c r="F8" s="1"/>
      <c r="G8" s="168"/>
      <c r="H8" s="169"/>
      <c r="I8" s="170"/>
      <c r="J8" s="171"/>
      <c r="K8" s="1"/>
      <c r="L8" s="164">
        <v>2</v>
      </c>
      <c r="M8" s="165" t="s">
        <v>183</v>
      </c>
      <c r="N8" s="160" t="s">
        <v>184</v>
      </c>
      <c r="O8" s="160">
        <v>100</v>
      </c>
    </row>
    <row r="9" spans="2:15" ht="17.100000000000001" customHeight="1" thickBot="1">
      <c r="B9" s="164">
        <v>1</v>
      </c>
      <c r="C9" s="165" t="s">
        <v>185</v>
      </c>
      <c r="D9" s="160" t="s">
        <v>184</v>
      </c>
      <c r="E9" s="172">
        <v>107</v>
      </c>
      <c r="F9" s="1"/>
      <c r="G9" s="173"/>
      <c r="H9" s="174"/>
      <c r="I9" s="175"/>
      <c r="J9" s="175"/>
      <c r="K9" s="1"/>
      <c r="L9" s="164">
        <v>3</v>
      </c>
      <c r="M9" s="165" t="s">
        <v>186</v>
      </c>
      <c r="N9" s="160" t="s">
        <v>175</v>
      </c>
      <c r="O9" s="160">
        <v>248</v>
      </c>
    </row>
    <row r="10" spans="2:15" ht="17.100000000000001" customHeight="1">
      <c r="B10" s="164">
        <v>2</v>
      </c>
      <c r="C10" s="165" t="s">
        <v>187</v>
      </c>
      <c r="D10" s="160" t="s">
        <v>184</v>
      </c>
      <c r="E10" s="172">
        <v>203</v>
      </c>
      <c r="F10" s="1"/>
      <c r="G10" s="316" t="s">
        <v>168</v>
      </c>
      <c r="H10" s="324" t="s">
        <v>172</v>
      </c>
      <c r="I10" s="320" t="s">
        <v>170</v>
      </c>
      <c r="J10" s="322" t="s">
        <v>171</v>
      </c>
      <c r="K10" s="1"/>
      <c r="L10" s="164">
        <v>4</v>
      </c>
      <c r="M10" s="165" t="s">
        <v>188</v>
      </c>
      <c r="N10" s="160" t="s">
        <v>175</v>
      </c>
      <c r="O10" s="160">
        <v>149</v>
      </c>
    </row>
    <row r="11" spans="2:15" ht="17.100000000000001" customHeight="1" thickBot="1">
      <c r="B11" s="164">
        <v>3</v>
      </c>
      <c r="C11" s="165" t="s">
        <v>189</v>
      </c>
      <c r="D11" s="160" t="s">
        <v>184</v>
      </c>
      <c r="E11" s="172">
        <v>122</v>
      </c>
      <c r="F11" s="1"/>
      <c r="G11" s="344"/>
      <c r="H11" s="345"/>
      <c r="I11" s="346"/>
      <c r="J11" s="347"/>
      <c r="K11" s="1"/>
      <c r="L11" s="164">
        <v>5</v>
      </c>
      <c r="M11" s="165" t="s">
        <v>190</v>
      </c>
      <c r="N11" s="160" t="s">
        <v>175</v>
      </c>
      <c r="O11" s="160">
        <v>265</v>
      </c>
    </row>
    <row r="12" spans="2:15" ht="17.100000000000001" customHeight="1">
      <c r="B12" s="164">
        <v>4</v>
      </c>
      <c r="C12" s="165" t="s">
        <v>191</v>
      </c>
      <c r="D12" s="160" t="s">
        <v>192</v>
      </c>
      <c r="E12" s="172">
        <v>218</v>
      </c>
      <c r="F12" s="1"/>
      <c r="G12" s="348" t="s">
        <v>193</v>
      </c>
      <c r="H12" s="349"/>
      <c r="I12" s="349"/>
      <c r="J12" s="350">
        <f>SUM(J14+J23+J33+J41+O6+O19+O30)</f>
        <v>14625</v>
      </c>
      <c r="K12" s="1"/>
      <c r="L12" s="164" t="s">
        <v>44</v>
      </c>
      <c r="M12" s="165" t="s">
        <v>194</v>
      </c>
      <c r="N12" s="160" t="s">
        <v>175</v>
      </c>
      <c r="O12" s="160">
        <v>789</v>
      </c>
    </row>
    <row r="13" spans="2:15" ht="17.100000000000001" customHeight="1" thickBot="1">
      <c r="B13" s="164">
        <v>5</v>
      </c>
      <c r="C13" s="165" t="s">
        <v>195</v>
      </c>
      <c r="D13" s="160" t="s">
        <v>184</v>
      </c>
      <c r="E13" s="172">
        <v>167</v>
      </c>
      <c r="F13" s="176"/>
      <c r="G13" s="332"/>
      <c r="H13" s="333"/>
      <c r="I13" s="333"/>
      <c r="J13" s="351"/>
      <c r="K13" s="176"/>
      <c r="L13" s="164">
        <v>7</v>
      </c>
      <c r="M13" s="165" t="s">
        <v>196</v>
      </c>
      <c r="N13" s="160" t="s">
        <v>184</v>
      </c>
      <c r="O13" s="160">
        <v>107</v>
      </c>
    </row>
    <row r="14" spans="2:15" ht="17.100000000000001" customHeight="1" thickTop="1">
      <c r="B14" s="164">
        <v>6</v>
      </c>
      <c r="C14" s="165" t="s">
        <v>197</v>
      </c>
      <c r="D14" s="160" t="s">
        <v>184</v>
      </c>
      <c r="E14" s="172">
        <v>197</v>
      </c>
      <c r="F14" s="177"/>
      <c r="G14" s="161" t="s">
        <v>181</v>
      </c>
      <c r="H14" s="162" t="s">
        <v>198</v>
      </c>
      <c r="I14" s="178" t="s">
        <v>178</v>
      </c>
      <c r="J14" s="179">
        <f>SUM(J15:J21)</f>
        <v>1675</v>
      </c>
      <c r="K14" s="1"/>
      <c r="L14" s="164">
        <v>8</v>
      </c>
      <c r="M14" s="165" t="s">
        <v>199</v>
      </c>
      <c r="N14" s="160" t="s">
        <v>184</v>
      </c>
      <c r="O14" s="160">
        <v>119</v>
      </c>
    </row>
    <row r="15" spans="2:15" ht="17.100000000000001" customHeight="1">
      <c r="B15" s="164">
        <v>7</v>
      </c>
      <c r="C15" s="165" t="s">
        <v>200</v>
      </c>
      <c r="D15" s="160" t="s">
        <v>175</v>
      </c>
      <c r="E15" s="172">
        <v>391</v>
      </c>
      <c r="F15" s="177"/>
      <c r="G15" s="164">
        <v>1</v>
      </c>
      <c r="H15" s="165" t="s">
        <v>201</v>
      </c>
      <c r="I15" s="160" t="s">
        <v>184</v>
      </c>
      <c r="J15" s="172">
        <v>83</v>
      </c>
      <c r="K15" s="1"/>
      <c r="L15" s="164">
        <v>9</v>
      </c>
      <c r="M15" s="165" t="s">
        <v>202</v>
      </c>
      <c r="N15" s="160" t="s">
        <v>184</v>
      </c>
      <c r="O15" s="160">
        <v>100</v>
      </c>
    </row>
    <row r="16" spans="2:15" ht="17.100000000000001" customHeight="1" thickBot="1">
      <c r="B16" s="180"/>
      <c r="C16" s="181"/>
      <c r="D16" s="182"/>
      <c r="E16" s="183"/>
      <c r="F16" s="177"/>
      <c r="G16" s="164">
        <v>2</v>
      </c>
      <c r="H16" s="165" t="s">
        <v>203</v>
      </c>
      <c r="I16" s="160" t="s">
        <v>184</v>
      </c>
      <c r="J16" s="172">
        <v>63</v>
      </c>
      <c r="K16" s="1"/>
      <c r="L16" s="180"/>
      <c r="M16" s="181"/>
      <c r="N16" s="182"/>
      <c r="O16" s="183"/>
    </row>
    <row r="17" spans="2:15" ht="17.100000000000001" customHeight="1" thickTop="1" thickBot="1">
      <c r="B17" s="184">
        <v>8</v>
      </c>
      <c r="C17" s="185" t="s">
        <v>204</v>
      </c>
      <c r="D17" s="186" t="s">
        <v>205</v>
      </c>
      <c r="E17" s="187">
        <v>2335</v>
      </c>
      <c r="F17" s="177"/>
      <c r="G17" s="164">
        <v>3</v>
      </c>
      <c r="H17" s="165" t="s">
        <v>206</v>
      </c>
      <c r="I17" s="160" t="s">
        <v>184</v>
      </c>
      <c r="J17" s="172">
        <v>147</v>
      </c>
      <c r="K17" s="1"/>
      <c r="L17" s="184">
        <v>10</v>
      </c>
      <c r="M17" s="185" t="s">
        <v>207</v>
      </c>
      <c r="N17" s="186" t="s">
        <v>205</v>
      </c>
      <c r="O17" s="188">
        <v>2663</v>
      </c>
    </row>
    <row r="18" spans="2:15" ht="17.100000000000001" customHeight="1" thickTop="1">
      <c r="B18" s="157"/>
      <c r="C18" s="158"/>
      <c r="D18" s="159"/>
      <c r="E18" s="189" t="s">
        <v>22</v>
      </c>
      <c r="F18" s="190"/>
      <c r="G18" s="164">
        <v>4</v>
      </c>
      <c r="H18" s="165" t="s">
        <v>208</v>
      </c>
      <c r="I18" s="160" t="s">
        <v>184</v>
      </c>
      <c r="J18" s="172">
        <v>302</v>
      </c>
      <c r="K18" s="1"/>
      <c r="L18" s="157"/>
      <c r="M18" s="158"/>
      <c r="N18" s="159"/>
      <c r="O18" s="189" t="s">
        <v>22</v>
      </c>
    </row>
    <row r="19" spans="2:15" ht="17.100000000000001" customHeight="1">
      <c r="B19" s="191" t="s">
        <v>209</v>
      </c>
      <c r="C19" s="192" t="s">
        <v>7</v>
      </c>
      <c r="D19" s="193" t="s">
        <v>178</v>
      </c>
      <c r="E19" s="194">
        <f>SUM(E20:E25)</f>
        <v>1746</v>
      </c>
      <c r="F19" s="177"/>
      <c r="G19" s="164">
        <v>5</v>
      </c>
      <c r="H19" s="165" t="s">
        <v>208</v>
      </c>
      <c r="I19" s="160" t="s">
        <v>192</v>
      </c>
      <c r="J19" s="172">
        <v>596</v>
      </c>
      <c r="K19" s="1"/>
      <c r="L19" s="191" t="s">
        <v>210</v>
      </c>
      <c r="M19" s="192" t="s">
        <v>16</v>
      </c>
      <c r="N19" s="193" t="s">
        <v>178</v>
      </c>
      <c r="O19" s="195">
        <f>SUM(O20:O28)</f>
        <v>1865</v>
      </c>
    </row>
    <row r="20" spans="2:15" ht="17.100000000000001" customHeight="1">
      <c r="B20" s="164">
        <v>1</v>
      </c>
      <c r="C20" s="165" t="s">
        <v>211</v>
      </c>
      <c r="D20" s="196" t="s">
        <v>184</v>
      </c>
      <c r="E20" s="172">
        <v>174</v>
      </c>
      <c r="F20" s="177"/>
      <c r="G20" s="164">
        <v>6</v>
      </c>
      <c r="H20" s="165" t="s">
        <v>212</v>
      </c>
      <c r="I20" s="160" t="s">
        <v>175</v>
      </c>
      <c r="J20" s="172">
        <v>406</v>
      </c>
      <c r="K20" s="1"/>
      <c r="L20" s="164">
        <v>1</v>
      </c>
      <c r="M20" s="165" t="s">
        <v>213</v>
      </c>
      <c r="N20" s="160" t="s">
        <v>184</v>
      </c>
      <c r="O20" s="160">
        <v>85</v>
      </c>
    </row>
    <row r="21" spans="2:15" ht="17.100000000000001" customHeight="1">
      <c r="B21" s="164">
        <v>2</v>
      </c>
      <c r="C21" s="165" t="s">
        <v>214</v>
      </c>
      <c r="D21" s="196" t="s">
        <v>175</v>
      </c>
      <c r="E21" s="172">
        <v>628</v>
      </c>
      <c r="F21" s="177"/>
      <c r="G21" s="164">
        <v>7</v>
      </c>
      <c r="H21" s="165" t="s">
        <v>215</v>
      </c>
      <c r="I21" s="160" t="s">
        <v>184</v>
      </c>
      <c r="J21" s="172">
        <v>78</v>
      </c>
      <c r="K21" s="1"/>
      <c r="L21" s="164">
        <v>2</v>
      </c>
      <c r="M21" s="165" t="s">
        <v>216</v>
      </c>
      <c r="N21" s="160" t="s">
        <v>192</v>
      </c>
      <c r="O21" s="160">
        <v>39</v>
      </c>
    </row>
    <row r="22" spans="2:15" ht="17.100000000000001" customHeight="1">
      <c r="B22" s="164">
        <v>3</v>
      </c>
      <c r="C22" s="165" t="s">
        <v>217</v>
      </c>
      <c r="D22" s="196" t="s">
        <v>184</v>
      </c>
      <c r="E22" s="172">
        <v>180</v>
      </c>
      <c r="F22" s="177"/>
      <c r="G22" s="164"/>
      <c r="H22" s="165"/>
      <c r="I22" s="160"/>
      <c r="J22" s="172" t="s">
        <v>218</v>
      </c>
      <c r="K22" s="1"/>
      <c r="L22" s="164">
        <v>3</v>
      </c>
      <c r="M22" s="165" t="s">
        <v>219</v>
      </c>
      <c r="N22" s="160" t="s">
        <v>175</v>
      </c>
      <c r="O22" s="160">
        <v>127</v>
      </c>
    </row>
    <row r="23" spans="2:15" ht="17.100000000000001" customHeight="1">
      <c r="B23" s="164">
        <v>4</v>
      </c>
      <c r="C23" s="165" t="s">
        <v>220</v>
      </c>
      <c r="D23" s="196" t="s">
        <v>184</v>
      </c>
      <c r="E23" s="172">
        <v>125</v>
      </c>
      <c r="F23" s="177"/>
      <c r="G23" s="191" t="s">
        <v>209</v>
      </c>
      <c r="H23" s="192" t="s">
        <v>221</v>
      </c>
      <c r="I23" s="193" t="s">
        <v>178</v>
      </c>
      <c r="J23" s="195">
        <f>SUM(J24:J31)</f>
        <v>1938</v>
      </c>
      <c r="K23" s="1"/>
      <c r="L23" s="164">
        <v>4</v>
      </c>
      <c r="M23" s="165" t="s">
        <v>222</v>
      </c>
      <c r="N23" s="160" t="s">
        <v>175</v>
      </c>
      <c r="O23" s="160">
        <v>180</v>
      </c>
    </row>
    <row r="24" spans="2:15" ht="17.100000000000001" customHeight="1">
      <c r="B24" s="164">
        <v>5</v>
      </c>
      <c r="C24" s="165" t="s">
        <v>223</v>
      </c>
      <c r="D24" s="196" t="s">
        <v>175</v>
      </c>
      <c r="E24" s="172">
        <v>471</v>
      </c>
      <c r="F24" s="177"/>
      <c r="G24" s="164">
        <v>1</v>
      </c>
      <c r="H24" s="165" t="s">
        <v>224</v>
      </c>
      <c r="I24" s="160" t="s">
        <v>175</v>
      </c>
      <c r="J24" s="172">
        <v>106</v>
      </c>
      <c r="K24" s="1"/>
      <c r="L24" s="164">
        <v>5</v>
      </c>
      <c r="M24" s="165" t="s">
        <v>225</v>
      </c>
      <c r="N24" s="160" t="s">
        <v>184</v>
      </c>
      <c r="O24" s="160">
        <v>179</v>
      </c>
    </row>
    <row r="25" spans="2:15" ht="17.100000000000001" customHeight="1">
      <c r="B25" s="164">
        <v>6</v>
      </c>
      <c r="C25" s="165" t="s">
        <v>226</v>
      </c>
      <c r="D25" s="196" t="s">
        <v>175</v>
      </c>
      <c r="E25" s="172">
        <v>168</v>
      </c>
      <c r="F25" s="177"/>
      <c r="G25" s="164">
        <v>2</v>
      </c>
      <c r="H25" s="165" t="s">
        <v>227</v>
      </c>
      <c r="I25" s="160" t="s">
        <v>184</v>
      </c>
      <c r="J25" s="172">
        <v>87</v>
      </c>
      <c r="K25" s="1"/>
      <c r="L25" s="164">
        <v>6</v>
      </c>
      <c r="M25" s="165" t="s">
        <v>228</v>
      </c>
      <c r="N25" s="160" t="s">
        <v>175</v>
      </c>
      <c r="O25" s="160">
        <v>625</v>
      </c>
    </row>
    <row r="26" spans="2:15" ht="17.100000000000001" customHeight="1">
      <c r="B26" s="164"/>
      <c r="C26" s="165"/>
      <c r="D26" s="160"/>
      <c r="E26" s="189"/>
      <c r="F26" s="190"/>
      <c r="G26" s="164">
        <v>3</v>
      </c>
      <c r="H26" s="165" t="s">
        <v>229</v>
      </c>
      <c r="I26" s="160" t="s">
        <v>175</v>
      </c>
      <c r="J26" s="172">
        <v>463</v>
      </c>
      <c r="K26" s="1"/>
      <c r="L26" s="164">
        <v>7</v>
      </c>
      <c r="M26" s="165" t="s">
        <v>230</v>
      </c>
      <c r="N26" s="160" t="s">
        <v>184</v>
      </c>
      <c r="O26" s="160">
        <v>65</v>
      </c>
    </row>
    <row r="27" spans="2:15" ht="17.100000000000001" customHeight="1">
      <c r="B27" s="191" t="s">
        <v>231</v>
      </c>
      <c r="C27" s="192" t="s">
        <v>9</v>
      </c>
      <c r="D27" s="193" t="s">
        <v>178</v>
      </c>
      <c r="E27" s="195">
        <f>SUM(E28:E32)</f>
        <v>618</v>
      </c>
      <c r="F27" s="177"/>
      <c r="G27" s="164">
        <v>4</v>
      </c>
      <c r="H27" s="165" t="s">
        <v>232</v>
      </c>
      <c r="I27" s="160" t="s">
        <v>184</v>
      </c>
      <c r="J27" s="172">
        <v>168</v>
      </c>
      <c r="K27" s="1"/>
      <c r="L27" s="164">
        <v>8</v>
      </c>
      <c r="M27" s="165" t="s">
        <v>233</v>
      </c>
      <c r="N27" s="160" t="s">
        <v>184</v>
      </c>
      <c r="O27" s="160">
        <v>163</v>
      </c>
    </row>
    <row r="28" spans="2:15" ht="17.100000000000001" customHeight="1">
      <c r="B28" s="164">
        <v>1</v>
      </c>
      <c r="C28" s="165" t="s">
        <v>234</v>
      </c>
      <c r="D28" s="160" t="s">
        <v>175</v>
      </c>
      <c r="E28" s="172">
        <v>133</v>
      </c>
      <c r="F28" s="177"/>
      <c r="G28" s="164">
        <v>5</v>
      </c>
      <c r="H28" s="165" t="s">
        <v>232</v>
      </c>
      <c r="I28" s="160" t="s">
        <v>192</v>
      </c>
      <c r="J28" s="172">
        <v>727</v>
      </c>
      <c r="K28" s="1"/>
      <c r="L28" s="164">
        <v>9</v>
      </c>
      <c r="M28" s="165" t="s">
        <v>233</v>
      </c>
      <c r="N28" s="160" t="s">
        <v>192</v>
      </c>
      <c r="O28" s="160">
        <v>402</v>
      </c>
    </row>
    <row r="29" spans="2:15" ht="17.100000000000001" customHeight="1">
      <c r="B29" s="164">
        <v>2</v>
      </c>
      <c r="C29" s="165" t="s">
        <v>235</v>
      </c>
      <c r="D29" s="160" t="s">
        <v>184</v>
      </c>
      <c r="E29" s="172">
        <v>57</v>
      </c>
      <c r="F29" s="177"/>
      <c r="G29" s="164">
        <v>6</v>
      </c>
      <c r="H29" s="165" t="s">
        <v>236</v>
      </c>
      <c r="I29" s="160" t="s">
        <v>175</v>
      </c>
      <c r="J29" s="172">
        <v>147</v>
      </c>
      <c r="K29" s="1"/>
      <c r="L29" s="164"/>
      <c r="M29" s="165"/>
      <c r="N29" s="160"/>
      <c r="O29" s="172"/>
    </row>
    <row r="30" spans="2:15" ht="17.100000000000001" customHeight="1">
      <c r="B30" s="164">
        <v>3</v>
      </c>
      <c r="C30" s="165" t="s">
        <v>237</v>
      </c>
      <c r="D30" s="160" t="s">
        <v>175</v>
      </c>
      <c r="E30" s="172">
        <v>76</v>
      </c>
      <c r="F30" s="177"/>
      <c r="G30" s="164">
        <v>7</v>
      </c>
      <c r="H30" s="165" t="s">
        <v>238</v>
      </c>
      <c r="I30" s="160" t="s">
        <v>175</v>
      </c>
      <c r="J30" s="172">
        <v>149</v>
      </c>
      <c r="K30" s="1"/>
      <c r="L30" s="191" t="s">
        <v>239</v>
      </c>
      <c r="M30" s="192" t="s">
        <v>17</v>
      </c>
      <c r="N30" s="193" t="s">
        <v>178</v>
      </c>
      <c r="O30" s="195">
        <f>SUM(O31:O40)</f>
        <v>2052</v>
      </c>
    </row>
    <row r="31" spans="2:15" ht="17.100000000000001" customHeight="1">
      <c r="B31" s="164">
        <v>4</v>
      </c>
      <c r="C31" s="165" t="s">
        <v>240</v>
      </c>
      <c r="D31" s="160" t="s">
        <v>175</v>
      </c>
      <c r="E31" s="172">
        <v>130</v>
      </c>
      <c r="F31" s="177"/>
      <c r="G31" s="164">
        <v>8</v>
      </c>
      <c r="H31" s="165" t="s">
        <v>241</v>
      </c>
      <c r="I31" s="160" t="s">
        <v>184</v>
      </c>
      <c r="J31" s="172">
        <v>91</v>
      </c>
      <c r="K31" s="1"/>
      <c r="L31" s="164">
        <v>1</v>
      </c>
      <c r="M31" s="165" t="s">
        <v>242</v>
      </c>
      <c r="N31" s="160" t="s">
        <v>184</v>
      </c>
      <c r="O31" s="160">
        <v>125</v>
      </c>
    </row>
    <row r="32" spans="2:15" ht="17.100000000000001" customHeight="1">
      <c r="B32" s="164">
        <v>5</v>
      </c>
      <c r="C32" s="165" t="s">
        <v>243</v>
      </c>
      <c r="D32" s="160" t="s">
        <v>175</v>
      </c>
      <c r="E32" s="172">
        <v>222</v>
      </c>
      <c r="F32" s="190"/>
      <c r="G32" s="164"/>
      <c r="H32" s="165"/>
      <c r="I32" s="160"/>
      <c r="J32" s="172"/>
      <c r="K32" s="1"/>
      <c r="L32" s="164">
        <v>2</v>
      </c>
      <c r="M32" s="165" t="s">
        <v>244</v>
      </c>
      <c r="N32" s="160" t="s">
        <v>175</v>
      </c>
      <c r="O32" s="160">
        <v>254</v>
      </c>
    </row>
    <row r="33" spans="2:15" ht="17.100000000000001" customHeight="1">
      <c r="B33" s="164"/>
      <c r="C33" s="165"/>
      <c r="D33" s="160"/>
      <c r="E33" s="172"/>
      <c r="F33" s="177"/>
      <c r="G33" s="191" t="s">
        <v>231</v>
      </c>
      <c r="H33" s="192" t="s">
        <v>12</v>
      </c>
      <c r="I33" s="193" t="s">
        <v>178</v>
      </c>
      <c r="J33" s="195">
        <f>SUM(J34:J39)</f>
        <v>1308</v>
      </c>
      <c r="K33" s="1"/>
      <c r="L33" s="164">
        <v>3</v>
      </c>
      <c r="M33" s="165" t="s">
        <v>245</v>
      </c>
      <c r="N33" s="160" t="s">
        <v>184</v>
      </c>
      <c r="O33" s="160">
        <v>56</v>
      </c>
    </row>
    <row r="34" spans="2:15" ht="17.100000000000001" customHeight="1">
      <c r="B34" s="191" t="s">
        <v>246</v>
      </c>
      <c r="C34" s="192" t="s">
        <v>247</v>
      </c>
      <c r="D34" s="193" t="s">
        <v>178</v>
      </c>
      <c r="E34" s="195">
        <f>SUM(E35:E39)</f>
        <v>1639</v>
      </c>
      <c r="F34" s="177"/>
      <c r="G34" s="164">
        <v>1</v>
      </c>
      <c r="H34" s="165" t="s">
        <v>248</v>
      </c>
      <c r="I34" s="160" t="s">
        <v>184</v>
      </c>
      <c r="J34" s="172">
        <v>104</v>
      </c>
      <c r="K34" s="1"/>
      <c r="L34" s="164">
        <v>4</v>
      </c>
      <c r="M34" s="165" t="s">
        <v>249</v>
      </c>
      <c r="N34" s="160" t="s">
        <v>175</v>
      </c>
      <c r="O34" s="160">
        <v>636</v>
      </c>
    </row>
    <row r="35" spans="2:15" ht="17.100000000000001" customHeight="1">
      <c r="B35" s="164">
        <v>1</v>
      </c>
      <c r="C35" s="165" t="s">
        <v>250</v>
      </c>
      <c r="D35" s="160" t="s">
        <v>175</v>
      </c>
      <c r="E35" s="172">
        <v>345</v>
      </c>
      <c r="F35" s="177"/>
      <c r="G35" s="164">
        <v>2</v>
      </c>
      <c r="H35" s="165" t="s">
        <v>251</v>
      </c>
      <c r="I35" s="160" t="s">
        <v>184</v>
      </c>
      <c r="J35" s="172">
        <v>143</v>
      </c>
      <c r="K35" s="1"/>
      <c r="L35" s="164">
        <v>5</v>
      </c>
      <c r="M35" s="165" t="s">
        <v>252</v>
      </c>
      <c r="N35" s="160" t="s">
        <v>192</v>
      </c>
      <c r="O35" s="160">
        <v>30</v>
      </c>
    </row>
    <row r="36" spans="2:15" ht="17.100000000000001" customHeight="1">
      <c r="B36" s="164">
        <v>2</v>
      </c>
      <c r="C36" s="165" t="s">
        <v>253</v>
      </c>
      <c r="D36" s="160" t="s">
        <v>175</v>
      </c>
      <c r="E36" s="172">
        <v>550</v>
      </c>
      <c r="F36" s="177"/>
      <c r="G36" s="164">
        <v>3</v>
      </c>
      <c r="H36" s="165" t="s">
        <v>254</v>
      </c>
      <c r="I36" s="160" t="s">
        <v>184</v>
      </c>
      <c r="J36" s="172">
        <v>120</v>
      </c>
      <c r="K36" s="1"/>
      <c r="L36" s="164">
        <v>6</v>
      </c>
      <c r="M36" s="165" t="s">
        <v>255</v>
      </c>
      <c r="N36" s="160" t="s">
        <v>184</v>
      </c>
      <c r="O36" s="160">
        <v>69</v>
      </c>
    </row>
    <row r="37" spans="2:15" ht="17.100000000000001" customHeight="1">
      <c r="B37" s="164">
        <v>3</v>
      </c>
      <c r="C37" s="165" t="s">
        <v>256</v>
      </c>
      <c r="D37" s="160" t="s">
        <v>184</v>
      </c>
      <c r="E37" s="172">
        <v>124</v>
      </c>
      <c r="F37" s="177"/>
      <c r="G37" s="164">
        <v>4</v>
      </c>
      <c r="H37" s="165" t="s">
        <v>257</v>
      </c>
      <c r="I37" s="160" t="s">
        <v>184</v>
      </c>
      <c r="J37" s="172">
        <v>106</v>
      </c>
      <c r="K37" s="1"/>
      <c r="L37" s="164">
        <v>7</v>
      </c>
      <c r="M37" s="165" t="s">
        <v>258</v>
      </c>
      <c r="N37" s="160" t="s">
        <v>184</v>
      </c>
      <c r="O37" s="160">
        <v>98</v>
      </c>
    </row>
    <row r="38" spans="2:15" ht="17.100000000000001" customHeight="1">
      <c r="B38" s="164">
        <v>4</v>
      </c>
      <c r="C38" s="165" t="s">
        <v>259</v>
      </c>
      <c r="D38" s="160" t="s">
        <v>175</v>
      </c>
      <c r="E38" s="172">
        <v>495</v>
      </c>
      <c r="F38" s="177"/>
      <c r="G38" s="164">
        <v>5</v>
      </c>
      <c r="H38" s="165" t="s">
        <v>260</v>
      </c>
      <c r="I38" s="160" t="s">
        <v>175</v>
      </c>
      <c r="J38" s="172">
        <v>715</v>
      </c>
      <c r="K38" s="1"/>
      <c r="L38" s="164">
        <v>8</v>
      </c>
      <c r="M38" s="165" t="s">
        <v>261</v>
      </c>
      <c r="N38" s="160" t="s">
        <v>184</v>
      </c>
      <c r="O38" s="160">
        <v>101</v>
      </c>
    </row>
    <row r="39" spans="2:15" ht="17.100000000000001" customHeight="1">
      <c r="B39" s="164">
        <v>5</v>
      </c>
      <c r="C39" s="165" t="s">
        <v>262</v>
      </c>
      <c r="D39" s="160" t="s">
        <v>184</v>
      </c>
      <c r="E39" s="172">
        <v>125</v>
      </c>
      <c r="F39" s="177"/>
      <c r="G39" s="164">
        <v>6</v>
      </c>
      <c r="H39" s="165" t="s">
        <v>263</v>
      </c>
      <c r="I39" s="160" t="s">
        <v>175</v>
      </c>
      <c r="J39" s="172">
        <v>120</v>
      </c>
      <c r="K39" s="1"/>
      <c r="L39" s="164">
        <v>9</v>
      </c>
      <c r="M39" s="165" t="s">
        <v>264</v>
      </c>
      <c r="N39" s="160" t="s">
        <v>184</v>
      </c>
      <c r="O39" s="160">
        <v>173</v>
      </c>
    </row>
    <row r="40" spans="2:15" ht="17.100000000000001" customHeight="1">
      <c r="B40" s="164"/>
      <c r="C40" s="165"/>
      <c r="D40" s="160"/>
      <c r="E40" s="172"/>
      <c r="F40" s="177"/>
      <c r="G40" s="164"/>
      <c r="H40" s="165"/>
      <c r="I40" s="160"/>
      <c r="J40" s="172"/>
      <c r="K40" s="1"/>
      <c r="L40" s="197">
        <v>10</v>
      </c>
      <c r="M40" s="182" t="s">
        <v>264</v>
      </c>
      <c r="N40" s="198" t="s">
        <v>192</v>
      </c>
      <c r="O40" s="160">
        <v>510</v>
      </c>
    </row>
    <row r="41" spans="2:15" ht="17.100000000000001" customHeight="1" thickBot="1">
      <c r="B41" s="191" t="s">
        <v>176</v>
      </c>
      <c r="C41" s="192" t="s">
        <v>11</v>
      </c>
      <c r="D41" s="193" t="s">
        <v>178</v>
      </c>
      <c r="E41" s="195">
        <f>SUM(E42+E43+E44+J6+J7)</f>
        <v>770</v>
      </c>
      <c r="F41" s="177"/>
      <c r="G41" s="161" t="s">
        <v>246</v>
      </c>
      <c r="H41" s="162" t="s">
        <v>13</v>
      </c>
      <c r="I41" s="178" t="s">
        <v>178</v>
      </c>
      <c r="J41" s="195">
        <f>SUM(J42:J44)</f>
        <v>1142</v>
      </c>
      <c r="K41" s="1"/>
      <c r="L41" s="199"/>
      <c r="M41" s="200"/>
      <c r="N41" s="201"/>
      <c r="O41" s="202"/>
    </row>
    <row r="42" spans="2:15" ht="17.100000000000001" customHeight="1" thickTop="1" thickBot="1">
      <c r="B42" s="164">
        <v>1</v>
      </c>
      <c r="C42" s="165" t="s">
        <v>265</v>
      </c>
      <c r="D42" s="160" t="s">
        <v>184</v>
      </c>
      <c r="E42" s="172">
        <v>105</v>
      </c>
      <c r="F42" s="177"/>
      <c r="G42" s="164">
        <v>1</v>
      </c>
      <c r="H42" s="165" t="s">
        <v>266</v>
      </c>
      <c r="I42" s="160" t="s">
        <v>175</v>
      </c>
      <c r="J42" s="172">
        <v>291</v>
      </c>
      <c r="K42" s="1"/>
      <c r="L42" s="336" t="s">
        <v>267</v>
      </c>
      <c r="M42" s="337"/>
      <c r="N42" s="340" t="s">
        <v>268</v>
      </c>
      <c r="O42" s="342">
        <f>SUM(E8+E19+E27+E34+E41+J14+J23+J33+J41+O6+O19+O30)</f>
        <v>23138</v>
      </c>
    </row>
    <row r="43" spans="2:15" ht="17.100000000000001" customHeight="1" thickTop="1" thickBot="1">
      <c r="B43" s="164">
        <v>2</v>
      </c>
      <c r="C43" s="165" t="s">
        <v>269</v>
      </c>
      <c r="D43" s="160" t="s">
        <v>175</v>
      </c>
      <c r="E43" s="172">
        <v>82</v>
      </c>
      <c r="F43" s="177"/>
      <c r="G43" s="164">
        <v>2</v>
      </c>
      <c r="H43" s="165" t="s">
        <v>270</v>
      </c>
      <c r="I43" s="160" t="s">
        <v>175</v>
      </c>
      <c r="J43" s="172">
        <v>163</v>
      </c>
      <c r="K43" s="1"/>
      <c r="L43" s="338"/>
      <c r="M43" s="339"/>
      <c r="N43" s="341"/>
      <c r="O43" s="343"/>
    </row>
    <row r="44" spans="2:15" ht="17.100000000000001" customHeight="1" thickBot="1">
      <c r="B44" s="168">
        <v>3</v>
      </c>
      <c r="C44" s="169" t="s">
        <v>271</v>
      </c>
      <c r="D44" s="170" t="s">
        <v>184</v>
      </c>
      <c r="E44" s="171">
        <v>69</v>
      </c>
      <c r="F44" s="177"/>
      <c r="G44" s="203">
        <v>3</v>
      </c>
      <c r="H44" s="204" t="s">
        <v>272</v>
      </c>
      <c r="I44" s="205" t="s">
        <v>175</v>
      </c>
      <c r="J44" s="171">
        <v>688</v>
      </c>
      <c r="K44" s="1"/>
      <c r="L44" s="206"/>
      <c r="M44" s="206"/>
      <c r="N44" s="206"/>
      <c r="O44" s="206"/>
    </row>
    <row r="45" spans="2:15" ht="15" customHeight="1">
      <c r="B45" s="177"/>
      <c r="C45" s="207"/>
      <c r="D45" s="208"/>
      <c r="E45" s="209"/>
      <c r="F45" s="210"/>
      <c r="G45" s="207"/>
      <c r="H45" s="210"/>
      <c r="I45" s="211"/>
      <c r="J45" s="1"/>
      <c r="K45" s="1"/>
      <c r="L45" s="1"/>
      <c r="M45" s="1"/>
      <c r="N45" s="1"/>
      <c r="O45" s="1"/>
    </row>
    <row r="46" spans="2:15" ht="15" customHeight="1">
      <c r="B46" s="177"/>
      <c r="C46" s="207" t="s">
        <v>273</v>
      </c>
      <c r="D46" s="208"/>
      <c r="E46" s="209"/>
      <c r="F46" s="210"/>
      <c r="G46" s="207"/>
      <c r="H46" s="210"/>
      <c r="I46" s="3"/>
      <c r="J46" s="3"/>
      <c r="K46" s="1"/>
    </row>
    <row r="47" spans="2:15" ht="15" customHeight="1"/>
    <row r="48" spans="2:15" ht="15" customHeight="1"/>
    <row r="49" spans="2:15" ht="15" customHeight="1">
      <c r="L49" s="212"/>
      <c r="M49" s="213"/>
      <c r="N49" s="214"/>
      <c r="O49" s="214"/>
    </row>
    <row r="50" spans="2:15" ht="15" customHeight="1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2"/>
      <c r="M50" s="213"/>
      <c r="N50" s="214"/>
      <c r="O50" s="214"/>
    </row>
    <row r="51" spans="2:15" ht="15" customHeight="1">
      <c r="B51" s="215"/>
      <c r="C51" s="215"/>
      <c r="D51" s="215"/>
      <c r="E51" s="215"/>
      <c r="F51" s="215"/>
      <c r="G51" s="215"/>
      <c r="H51" s="215"/>
      <c r="I51" s="215"/>
      <c r="J51" s="215"/>
      <c r="K51" s="215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103" customWidth="1"/>
    <col min="2" max="3" width="9.140625" style="103" customWidth="1"/>
    <col min="4" max="4" width="4.85546875" style="103" customWidth="1"/>
    <col min="5" max="6" width="9.140625" style="103" customWidth="1"/>
    <col min="7" max="7" width="7.140625" style="103" customWidth="1"/>
    <col min="8" max="8" width="28.85546875" style="103" customWidth="1"/>
    <col min="9" max="9" width="7.5703125" style="103" customWidth="1"/>
    <col min="10" max="10" width="6.5703125" style="103" customWidth="1"/>
    <col min="11" max="11" width="8.7109375" style="103" customWidth="1"/>
    <col min="12" max="12" width="11.5703125" style="103" customWidth="1"/>
    <col min="13" max="28" width="9.140625" style="103" customWidth="1"/>
    <col min="29" max="16384" width="9.140625" style="114"/>
  </cols>
  <sheetData>
    <row r="1" spans="1:32" s="105" customFormat="1" ht="12.7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4"/>
    </row>
    <row r="2" spans="1:32" s="105" customFormat="1" ht="12.75">
      <c r="A2" s="103"/>
      <c r="B2" s="103" t="s">
        <v>85</v>
      </c>
      <c r="C2" s="103" t="s">
        <v>86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32" s="105" customFormat="1" ht="12.75">
      <c r="A3" s="103"/>
      <c r="B3" s="103" t="s">
        <v>87</v>
      </c>
      <c r="C3" s="103">
        <v>18300</v>
      </c>
      <c r="D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32" s="105" customFormat="1" ht="12.75">
      <c r="A4" s="103"/>
      <c r="B4" s="103" t="s">
        <v>88</v>
      </c>
      <c r="C4" s="103">
        <v>17926</v>
      </c>
      <c r="D4" s="103"/>
      <c r="H4" s="103" t="s">
        <v>89</v>
      </c>
      <c r="I4" s="105">
        <v>124</v>
      </c>
      <c r="J4" s="105">
        <f t="shared" ref="J4:J9" si="0">K4+K10</f>
        <v>124</v>
      </c>
      <c r="K4" s="103">
        <v>22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</row>
    <row r="5" spans="1:32" s="105" customFormat="1" ht="12.75">
      <c r="A5" s="103"/>
      <c r="B5" s="103" t="s">
        <v>90</v>
      </c>
      <c r="C5" s="103">
        <v>17914</v>
      </c>
      <c r="D5" s="103"/>
      <c r="E5" s="103"/>
      <c r="F5" s="103" t="s">
        <v>91</v>
      </c>
      <c r="H5" s="103" t="s">
        <v>92</v>
      </c>
      <c r="I5" s="105">
        <v>1</v>
      </c>
      <c r="J5" s="105">
        <f t="shared" si="0"/>
        <v>1</v>
      </c>
      <c r="K5" s="103">
        <v>0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32" s="105" customFormat="1" ht="12.75">
      <c r="A6" s="103"/>
      <c r="B6" s="103" t="s">
        <v>93</v>
      </c>
      <c r="C6" s="103">
        <v>18498</v>
      </c>
      <c r="D6" s="103"/>
      <c r="E6" s="103" t="s">
        <v>94</v>
      </c>
      <c r="F6" s="103">
        <v>4133</v>
      </c>
      <c r="H6" s="105" t="s">
        <v>95</v>
      </c>
      <c r="I6" s="105">
        <v>0</v>
      </c>
      <c r="J6" s="105">
        <f t="shared" si="0"/>
        <v>0</v>
      </c>
      <c r="K6" s="105">
        <v>0</v>
      </c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</row>
    <row r="7" spans="1:32" s="105" customFormat="1" ht="12.75">
      <c r="A7" s="103"/>
      <c r="B7" s="103" t="s">
        <v>96</v>
      </c>
      <c r="C7" s="103">
        <v>20174</v>
      </c>
      <c r="D7" s="103"/>
      <c r="E7" s="103" t="s">
        <v>97</v>
      </c>
      <c r="F7" s="103">
        <v>4267</v>
      </c>
      <c r="H7" s="106" t="s">
        <v>98</v>
      </c>
      <c r="I7" s="105">
        <v>25</v>
      </c>
      <c r="J7" s="105">
        <f t="shared" si="0"/>
        <v>25</v>
      </c>
      <c r="K7" s="103">
        <v>4</v>
      </c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32" s="105" customFormat="1" ht="12.75">
      <c r="A8" s="103"/>
      <c r="B8" s="103" t="s">
        <v>99</v>
      </c>
      <c r="C8" s="103">
        <v>20079</v>
      </c>
      <c r="D8" s="103"/>
      <c r="E8" s="103" t="s">
        <v>100</v>
      </c>
      <c r="F8" s="103">
        <v>3510</v>
      </c>
      <c r="H8" s="105" t="s">
        <v>101</v>
      </c>
      <c r="I8" s="105">
        <v>32</v>
      </c>
      <c r="J8" s="105">
        <f t="shared" si="0"/>
        <v>32</v>
      </c>
      <c r="K8" s="103">
        <v>3</v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</row>
    <row r="9" spans="1:32" s="105" customFormat="1" ht="12.75">
      <c r="A9" s="103"/>
      <c r="B9" s="103" t="s">
        <v>102</v>
      </c>
      <c r="C9" s="103">
        <v>19838</v>
      </c>
      <c r="D9" s="103"/>
      <c r="E9" s="103" t="s">
        <v>103</v>
      </c>
      <c r="F9" s="103">
        <v>4729</v>
      </c>
      <c r="H9" s="105" t="s">
        <v>104</v>
      </c>
      <c r="I9" s="105">
        <v>8</v>
      </c>
      <c r="J9" s="105">
        <f t="shared" si="0"/>
        <v>8</v>
      </c>
      <c r="K9" s="103">
        <v>0</v>
      </c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</row>
    <row r="10" spans="1:32" s="105" customFormat="1" ht="12.75">
      <c r="A10" s="103"/>
      <c r="B10" s="103" t="s">
        <v>105</v>
      </c>
      <c r="C10" s="103">
        <v>21613</v>
      </c>
      <c r="D10" s="103"/>
      <c r="E10" s="103" t="s">
        <v>106</v>
      </c>
      <c r="F10" s="105">
        <v>3474</v>
      </c>
      <c r="K10" s="105">
        <v>102</v>
      </c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</row>
    <row r="11" spans="1:32" s="105" customFormat="1" ht="12.75">
      <c r="A11" s="103"/>
      <c r="B11" s="103" t="s">
        <v>107</v>
      </c>
      <c r="C11" s="103">
        <v>23165</v>
      </c>
      <c r="D11" s="103"/>
      <c r="E11" s="103" t="s">
        <v>87</v>
      </c>
      <c r="F11" s="103">
        <v>3452</v>
      </c>
      <c r="K11" s="105">
        <v>1</v>
      </c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</row>
    <row r="12" spans="1:32" s="105" customFormat="1" ht="12.75">
      <c r="A12" s="103"/>
      <c r="B12" s="103" t="s">
        <v>108</v>
      </c>
      <c r="C12" s="103">
        <v>23529</v>
      </c>
      <c r="D12" s="103"/>
      <c r="E12" s="103"/>
      <c r="F12" s="103"/>
      <c r="K12" s="105">
        <v>0</v>
      </c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</row>
    <row r="13" spans="1:32" s="105" customFormat="1" ht="12.75">
      <c r="A13" s="103"/>
      <c r="B13" s="103" t="s">
        <v>109</v>
      </c>
      <c r="C13" s="103">
        <v>23520</v>
      </c>
      <c r="D13" s="103"/>
      <c r="E13" s="103" t="s">
        <v>105</v>
      </c>
      <c r="F13" s="103">
        <v>2950</v>
      </c>
      <c r="K13" s="105">
        <v>21</v>
      </c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</row>
    <row r="14" spans="1:32" s="105" customFormat="1" ht="12.75">
      <c r="A14" s="103"/>
      <c r="B14" s="103" t="s">
        <v>110</v>
      </c>
      <c r="C14" s="103">
        <v>23268</v>
      </c>
      <c r="D14" s="103"/>
      <c r="E14" s="103" t="s">
        <v>107</v>
      </c>
      <c r="F14" s="103">
        <v>3029</v>
      </c>
      <c r="K14" s="105">
        <v>29</v>
      </c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</row>
    <row r="15" spans="1:32" s="105" customFormat="1" ht="12.75">
      <c r="A15" s="103"/>
      <c r="B15" s="103" t="s">
        <v>111</v>
      </c>
      <c r="C15" s="103">
        <v>23138</v>
      </c>
      <c r="D15" s="103"/>
      <c r="E15" s="103" t="s">
        <v>108</v>
      </c>
      <c r="F15" s="103">
        <v>4007</v>
      </c>
      <c r="J15" s="103"/>
      <c r="K15" s="105">
        <v>8</v>
      </c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</row>
    <row r="16" spans="1:32" s="105" customFormat="1" ht="12.75">
      <c r="A16" s="103"/>
      <c r="B16" s="103"/>
      <c r="E16" s="103" t="s">
        <v>109</v>
      </c>
      <c r="F16" s="103">
        <v>4509</v>
      </c>
      <c r="H16" s="103"/>
      <c r="I16" s="103"/>
      <c r="J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F16" s="107"/>
    </row>
    <row r="17" spans="1:32" s="105" customFormat="1" ht="12.75">
      <c r="A17" s="103"/>
      <c r="B17" s="103"/>
      <c r="C17" s="103"/>
      <c r="D17" s="103"/>
      <c r="E17" s="103" t="s">
        <v>110</v>
      </c>
      <c r="F17" s="105">
        <v>3775</v>
      </c>
      <c r="H17" s="103"/>
      <c r="I17" s="103"/>
      <c r="J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F17" s="107"/>
    </row>
    <row r="18" spans="1:32" s="105" customFormat="1" ht="12.75">
      <c r="A18" s="103"/>
      <c r="B18" s="103"/>
      <c r="C18" s="103"/>
      <c r="D18" s="103"/>
      <c r="E18" s="103" t="s">
        <v>111</v>
      </c>
      <c r="F18" s="103">
        <v>3921</v>
      </c>
      <c r="H18" s="103"/>
      <c r="I18" s="108"/>
      <c r="J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F18" s="107"/>
    </row>
    <row r="19" spans="1:32" s="105" customFormat="1" ht="12.75">
      <c r="A19" s="103"/>
      <c r="B19" s="103"/>
      <c r="C19" s="103"/>
      <c r="D19" s="103"/>
      <c r="G19" s="103"/>
      <c r="H19" s="103"/>
      <c r="I19" s="103"/>
      <c r="J19" s="103"/>
      <c r="K19" s="109">
        <f>K22+K23+K24+K25+K26+K27+K28+K29+K30+K31+K32+K33+K34</f>
        <v>0.99999999999999978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F19" s="107"/>
    </row>
    <row r="20" spans="1:32" s="105" customFormat="1" ht="12.75">
      <c r="A20" s="103"/>
      <c r="B20" s="103" t="s">
        <v>112</v>
      </c>
      <c r="C20" s="103"/>
      <c r="D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F20" s="107"/>
    </row>
    <row r="21" spans="1:32" s="105" customFormat="1" ht="12.75">
      <c r="A21" s="103"/>
      <c r="B21" s="103"/>
      <c r="C21" s="103"/>
      <c r="D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F21" s="107"/>
    </row>
    <row r="22" spans="1:32" s="105" customFormat="1" ht="12.75">
      <c r="A22" s="103"/>
      <c r="B22" s="103">
        <v>2112</v>
      </c>
      <c r="C22" s="103"/>
      <c r="D22" s="103"/>
      <c r="E22" s="103"/>
      <c r="F22" s="103"/>
      <c r="G22" s="103"/>
      <c r="H22" s="103"/>
      <c r="I22" s="103"/>
      <c r="J22" s="110" t="s">
        <v>113</v>
      </c>
      <c r="K22" s="107">
        <f t="shared" ref="K22:K34" si="1">B22/B$36</f>
        <v>0.53038674033149169</v>
      </c>
      <c r="L22" s="216">
        <f t="shared" ref="L22:L34" si="2">B22/B$36</f>
        <v>0.53038674033149169</v>
      </c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F22" s="107"/>
    </row>
    <row r="23" spans="1:32" s="105" customFormat="1" ht="12.75">
      <c r="A23" s="103"/>
      <c r="B23" s="103">
        <v>127</v>
      </c>
      <c r="C23" s="103"/>
      <c r="D23" s="103"/>
      <c r="E23" s="103"/>
      <c r="F23" s="103"/>
      <c r="G23" s="103"/>
      <c r="H23" s="103"/>
      <c r="I23" s="103"/>
      <c r="J23" s="110" t="s">
        <v>114</v>
      </c>
      <c r="K23" s="107">
        <f t="shared" si="1"/>
        <v>3.1893520843797089E-2</v>
      </c>
      <c r="L23" s="217">
        <f t="shared" si="2"/>
        <v>3.1893520843797089E-2</v>
      </c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F23" s="107"/>
    </row>
    <row r="24" spans="1:32" s="105" customFormat="1" ht="12.75">
      <c r="A24" s="103"/>
      <c r="B24" s="103">
        <v>39</v>
      </c>
      <c r="C24" s="103"/>
      <c r="D24" s="103"/>
      <c r="E24" s="103"/>
      <c r="F24" s="103"/>
      <c r="G24" s="103"/>
      <c r="H24" s="103"/>
      <c r="I24" s="103"/>
      <c r="J24" s="110" t="s">
        <v>115</v>
      </c>
      <c r="K24" s="107">
        <f t="shared" si="1"/>
        <v>9.7940733299849321E-3</v>
      </c>
      <c r="L24" s="217">
        <f t="shared" si="2"/>
        <v>9.7940733299849321E-3</v>
      </c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F24" s="107"/>
    </row>
    <row r="25" spans="1:32" s="105" customFormat="1" ht="12.75" customHeight="1">
      <c r="A25" s="103"/>
      <c r="B25" s="103">
        <v>83</v>
      </c>
      <c r="C25" s="103"/>
      <c r="D25" s="103"/>
      <c r="E25" s="103"/>
      <c r="F25" s="103"/>
      <c r="G25" s="103"/>
      <c r="H25" s="103"/>
      <c r="J25" s="111" t="s">
        <v>116</v>
      </c>
      <c r="K25" s="107">
        <f t="shared" si="1"/>
        <v>2.0843797086891009E-2</v>
      </c>
      <c r="L25" s="217">
        <f t="shared" si="2"/>
        <v>2.0843797086891009E-2</v>
      </c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F25" s="107"/>
    </row>
    <row r="26" spans="1:32" s="105" customFormat="1" ht="12.75" customHeight="1">
      <c r="A26" s="103"/>
      <c r="B26" s="103">
        <v>48</v>
      </c>
      <c r="C26" s="103"/>
      <c r="D26" s="103"/>
      <c r="E26" s="103"/>
      <c r="F26" s="103"/>
      <c r="G26" s="103"/>
      <c r="H26" s="103"/>
      <c r="I26" s="103"/>
      <c r="J26" s="110" t="s">
        <v>117</v>
      </c>
      <c r="K26" s="107">
        <f t="shared" si="1"/>
        <v>1.2054244098442994E-2</v>
      </c>
      <c r="L26" s="216">
        <f t="shared" si="2"/>
        <v>1.2054244098442994E-2</v>
      </c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F26" s="107"/>
    </row>
    <row r="27" spans="1:32" s="105" customFormat="1" ht="12.75">
      <c r="A27" s="103"/>
      <c r="B27" s="103">
        <v>30</v>
      </c>
      <c r="C27" s="103"/>
      <c r="D27" s="103"/>
      <c r="E27" s="103"/>
      <c r="F27" s="103"/>
      <c r="G27" s="103"/>
      <c r="H27" s="103"/>
      <c r="I27" s="103"/>
      <c r="J27" s="111" t="s">
        <v>118</v>
      </c>
      <c r="K27" s="107">
        <f t="shared" si="1"/>
        <v>7.5339025615268713E-3</v>
      </c>
      <c r="L27" s="216">
        <f t="shared" si="2"/>
        <v>7.5339025615268713E-3</v>
      </c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F27" s="107"/>
    </row>
    <row r="28" spans="1:32" s="105" customFormat="1" ht="12.75">
      <c r="A28" s="103"/>
      <c r="B28" s="103">
        <v>334</v>
      </c>
      <c r="C28" s="103"/>
      <c r="D28" s="103"/>
      <c r="E28" s="103"/>
      <c r="F28" s="103"/>
      <c r="G28" s="103"/>
      <c r="H28" s="103"/>
      <c r="I28" s="103"/>
      <c r="J28" s="111" t="s">
        <v>119</v>
      </c>
      <c r="K28" s="107">
        <f t="shared" si="1"/>
        <v>8.3877448518332495E-2</v>
      </c>
      <c r="L28" s="217">
        <f t="shared" si="2"/>
        <v>8.3877448518332495E-2</v>
      </c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F28" s="107"/>
    </row>
    <row r="29" spans="1:32" s="105" customFormat="1" ht="12.75">
      <c r="A29" s="103"/>
      <c r="B29" s="103">
        <v>53</v>
      </c>
      <c r="C29" s="103"/>
      <c r="D29" s="103"/>
      <c r="E29" s="103"/>
      <c r="F29" s="103"/>
      <c r="G29" s="103"/>
      <c r="H29" s="103"/>
      <c r="I29" s="103"/>
      <c r="J29" s="111" t="s">
        <v>120</v>
      </c>
      <c r="K29" s="107">
        <f t="shared" si="1"/>
        <v>1.3309894525364139E-2</v>
      </c>
      <c r="L29" s="217">
        <f t="shared" si="2"/>
        <v>1.3309894525364139E-2</v>
      </c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F29" s="112"/>
    </row>
    <row r="30" spans="1:32" s="105" customFormat="1" ht="12.75">
      <c r="A30" s="103"/>
      <c r="B30" s="103">
        <v>91</v>
      </c>
      <c r="C30" s="103"/>
      <c r="D30" s="103"/>
      <c r="E30" s="103"/>
      <c r="F30" s="103"/>
      <c r="G30" s="103"/>
      <c r="H30" s="103"/>
      <c r="I30" s="103"/>
      <c r="J30" s="111" t="s">
        <v>121</v>
      </c>
      <c r="K30" s="107">
        <f t="shared" si="1"/>
        <v>2.2852837769964843E-2</v>
      </c>
      <c r="L30" s="217">
        <f t="shared" si="2"/>
        <v>2.2852837769964843E-2</v>
      </c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s="105" customFormat="1" ht="12.75">
      <c r="A31" s="103"/>
      <c r="B31" s="103">
        <v>517</v>
      </c>
      <c r="C31" s="103"/>
      <c r="D31" s="103"/>
      <c r="E31" s="103"/>
      <c r="F31" s="103"/>
      <c r="G31" s="103"/>
      <c r="H31" s="103"/>
      <c r="I31" s="103"/>
      <c r="J31" s="111" t="s">
        <v>122</v>
      </c>
      <c r="K31" s="107">
        <f t="shared" si="1"/>
        <v>0.12983425414364641</v>
      </c>
      <c r="L31" s="217">
        <f t="shared" si="2"/>
        <v>0.12983425414364641</v>
      </c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s="105" customFormat="1" ht="12.75">
      <c r="A32" s="103"/>
      <c r="B32" s="103">
        <v>212</v>
      </c>
      <c r="C32" s="103"/>
      <c r="D32" s="103"/>
      <c r="E32" s="103"/>
      <c r="F32" s="103"/>
      <c r="G32" s="103"/>
      <c r="H32" s="103"/>
      <c r="I32" s="103"/>
      <c r="J32" s="111" t="s">
        <v>123</v>
      </c>
      <c r="K32" s="107">
        <f t="shared" si="1"/>
        <v>5.3239578101456554E-2</v>
      </c>
      <c r="L32" s="217">
        <f t="shared" si="2"/>
        <v>5.3239578101456554E-2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s="105" customFormat="1" ht="12.75">
      <c r="A33" s="103"/>
      <c r="B33" s="103">
        <v>21</v>
      </c>
      <c r="C33" s="103"/>
      <c r="D33" s="103"/>
      <c r="E33" s="103"/>
      <c r="F33" s="103"/>
      <c r="G33" s="103"/>
      <c r="H33" s="103"/>
      <c r="I33" s="103"/>
      <c r="J33" s="111" t="s">
        <v>124</v>
      </c>
      <c r="K33" s="107">
        <f t="shared" si="1"/>
        <v>5.2737317930688097E-3</v>
      </c>
      <c r="L33" s="216">
        <f t="shared" si="2"/>
        <v>5.2737317930688097E-3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s="105" customFormat="1" ht="12.75">
      <c r="A34" s="103"/>
      <c r="B34" s="103">
        <v>315</v>
      </c>
      <c r="C34" s="103"/>
      <c r="D34" s="103"/>
      <c r="E34" s="103"/>
      <c r="F34" s="103"/>
      <c r="G34" s="103"/>
      <c r="H34" s="103"/>
      <c r="I34" s="103"/>
      <c r="J34" s="111" t="s">
        <v>125</v>
      </c>
      <c r="K34" s="107">
        <f t="shared" si="1"/>
        <v>7.9105976896032146E-2</v>
      </c>
      <c r="L34" s="216">
        <f t="shared" si="2"/>
        <v>7.9105976896032146E-2</v>
      </c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s="105" customFormat="1" ht="12.75">
      <c r="A35" s="103"/>
      <c r="C35" s="103"/>
      <c r="D35" s="103"/>
      <c r="E35" s="103"/>
      <c r="F35" s="103"/>
      <c r="G35" s="103"/>
      <c r="H35" s="103"/>
      <c r="I35" s="103"/>
      <c r="J35" s="111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s="105" customFormat="1" ht="12.75">
      <c r="A36" s="103"/>
      <c r="B36" s="103">
        <v>3982</v>
      </c>
      <c r="C36" s="103"/>
      <c r="D36" s="103"/>
      <c r="E36" s="103"/>
      <c r="F36" s="103"/>
      <c r="G36" s="103"/>
      <c r="H36" s="103"/>
      <c r="I36" s="103"/>
      <c r="J36" s="111"/>
      <c r="K36" s="107">
        <v>1</v>
      </c>
      <c r="L36" s="217">
        <f>B36/B$36</f>
        <v>1</v>
      </c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s="105" customFormat="1" ht="12.75">
      <c r="A37" s="103"/>
      <c r="C37" s="103"/>
      <c r="D37" s="103"/>
      <c r="E37" s="103"/>
      <c r="F37" s="103"/>
      <c r="G37" s="103"/>
      <c r="H37" s="103"/>
      <c r="I37" s="103"/>
      <c r="J37" s="103"/>
      <c r="K37" s="113"/>
      <c r="L37" s="11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s="105" customFormat="1" ht="12.75">
      <c r="A38" s="103"/>
      <c r="B38" s="103">
        <f>SUM(B22:B34)</f>
        <v>3982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7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s="105" customFormat="1" ht="12.7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7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s="105" customFormat="1" ht="12.7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7"/>
      <c r="N40" s="352" t="s">
        <v>126</v>
      </c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</row>
    <row r="41" spans="1:28" s="105" customFormat="1" ht="12.75" customHeight="1">
      <c r="M41" s="107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353"/>
      <c r="Y41" s="353"/>
      <c r="Z41" s="353"/>
      <c r="AA41" s="353"/>
      <c r="AB41" s="353"/>
    </row>
    <row r="42" spans="1:28" s="105" customFormat="1" ht="12.75">
      <c r="M42" s="107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</row>
    <row r="43" spans="1:28" s="105" customFormat="1" ht="12.75">
      <c r="M43" s="107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</row>
    <row r="44" spans="1:28" s="105" customFormat="1" ht="12.75">
      <c r="M44" s="107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</row>
    <row r="45" spans="1:28" s="105" customFormat="1" ht="12.75">
      <c r="M45" s="107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</row>
    <row r="46" spans="1:28" s="105" customFormat="1" ht="12.75">
      <c r="M46" s="107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</row>
    <row r="47" spans="1:28" s="105" customFormat="1" ht="12.75">
      <c r="M47" s="107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</row>
    <row r="48" spans="1:28" s="105" customFormat="1" ht="12.75">
      <c r="M48" s="107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</row>
    <row r="49" spans="1:28" s="105" customFormat="1" ht="12.75">
      <c r="M49" s="107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</row>
    <row r="50" spans="1:28" s="105" customFormat="1" ht="12.75">
      <c r="M50" s="107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 s="105" customFormat="1" ht="12.75">
      <c r="M51" s="107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</row>
    <row r="52" spans="1:28" s="105" customFormat="1" ht="12.75">
      <c r="M52" s="107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</row>
    <row r="53" spans="1:28" s="105" customFormat="1" ht="12.75">
      <c r="M53" s="11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</row>
    <row r="54" spans="1:28" s="105" customFormat="1" ht="12.75"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</row>
    <row r="55" spans="1:28" s="105" customFormat="1" ht="12.75">
      <c r="M55" s="103"/>
      <c r="N55" s="103"/>
      <c r="O55" s="103"/>
      <c r="P55" s="217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</row>
    <row r="56" spans="1:28" s="105" customFormat="1" ht="12.75">
      <c r="M56" s="103"/>
      <c r="N56" s="103"/>
      <c r="O56" s="103"/>
      <c r="P56" s="218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</row>
    <row r="57" spans="1:28" s="105" customFormat="1" ht="12.7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217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</row>
    <row r="58" spans="1:28" s="105" customFormat="1" ht="12.7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217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</row>
    <row r="59" spans="1:28" s="105" customFormat="1" ht="12.75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218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</row>
    <row r="60" spans="1:28" s="105" customFormat="1" ht="12.7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216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</row>
    <row r="61" spans="1:28" s="105" customFormat="1" ht="12.7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217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</row>
    <row r="62" spans="1:28">
      <c r="P62" s="217"/>
    </row>
    <row r="63" spans="1:28">
      <c r="P63" s="217"/>
    </row>
    <row r="64" spans="1:28">
      <c r="P64" s="217"/>
    </row>
    <row r="65" spans="16:16">
      <c r="P65" s="217"/>
    </row>
    <row r="66" spans="16:16">
      <c r="P66" s="218"/>
    </row>
    <row r="67" spans="16:16">
      <c r="P67" s="217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0"/>
  <sheetViews>
    <sheetView zoomScale="70" zoomScaleNormal="70" workbookViewId="0"/>
  </sheetViews>
  <sheetFormatPr defaultRowHeight="12.75"/>
  <cols>
    <col min="1" max="1" width="5.5703125" customWidth="1"/>
    <col min="3" max="3" width="23.42578125" customWidth="1"/>
    <col min="4" max="4" width="30.42578125" customWidth="1"/>
    <col min="5" max="5" width="12.85546875" customWidth="1"/>
    <col min="6" max="6" width="13" customWidth="1"/>
    <col min="7" max="7" width="13.140625" customWidth="1"/>
    <col min="8" max="8" width="13.42578125" customWidth="1"/>
    <col min="9" max="9" width="13.85546875" customWidth="1"/>
    <col min="10" max="10" width="13.7109375" customWidth="1"/>
    <col min="11" max="11" width="13.140625" customWidth="1"/>
    <col min="12" max="12" width="13.7109375" customWidth="1"/>
    <col min="13" max="13" width="12.85546875" customWidth="1"/>
    <col min="14" max="14" width="13.140625" customWidth="1"/>
    <col min="15" max="16" width="15" customWidth="1"/>
    <col min="17" max="17" width="13.85546875" customWidth="1"/>
    <col min="18" max="18" width="14.85546875" customWidth="1"/>
    <col min="19" max="19" width="16.5703125" customWidth="1"/>
  </cols>
  <sheetData>
    <row r="1" spans="2:19" ht="8.25" customHeight="1"/>
    <row r="2" spans="2:19" ht="49.5" customHeight="1">
      <c r="B2" s="115"/>
      <c r="C2" s="116"/>
      <c r="D2" s="117"/>
      <c r="E2" s="389" t="s">
        <v>127</v>
      </c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115"/>
      <c r="Q2" s="115"/>
      <c r="R2" s="118"/>
      <c r="S2" s="119"/>
    </row>
    <row r="3" spans="2:19" ht="39" customHeight="1">
      <c r="B3" s="391" t="s">
        <v>128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</row>
    <row r="4" spans="2:19" ht="36.75" customHeight="1" thickBot="1">
      <c r="B4" s="392" t="s">
        <v>129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</row>
    <row r="5" spans="2:19" ht="47.25" customHeight="1" thickBot="1">
      <c r="B5" s="120" t="s">
        <v>1</v>
      </c>
      <c r="C5" s="121" t="s">
        <v>2</v>
      </c>
      <c r="D5" s="122" t="s">
        <v>3</v>
      </c>
      <c r="E5" s="123" t="s">
        <v>130</v>
      </c>
      <c r="F5" s="124" t="s">
        <v>131</v>
      </c>
      <c r="G5" s="125" t="s">
        <v>6</v>
      </c>
      <c r="H5" s="125" t="s">
        <v>7</v>
      </c>
      <c r="I5" s="125" t="s">
        <v>8</v>
      </c>
      <c r="J5" s="125" t="s">
        <v>9</v>
      </c>
      <c r="K5" s="125" t="s">
        <v>10</v>
      </c>
      <c r="L5" s="125" t="s">
        <v>11</v>
      </c>
      <c r="M5" s="125" t="s">
        <v>12</v>
      </c>
      <c r="N5" s="125" t="s">
        <v>13</v>
      </c>
      <c r="O5" s="125" t="s">
        <v>132</v>
      </c>
      <c r="P5" s="125" t="s">
        <v>133</v>
      </c>
      <c r="Q5" s="125" t="s">
        <v>16</v>
      </c>
      <c r="R5" s="125" t="s">
        <v>17</v>
      </c>
      <c r="S5" s="126" t="s">
        <v>18</v>
      </c>
    </row>
    <row r="6" spans="2:19" ht="30.75" customHeight="1" thickBot="1">
      <c r="B6" s="127"/>
      <c r="C6" s="394" t="s">
        <v>134</v>
      </c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</row>
    <row r="7" spans="2:19" ht="30" customHeight="1">
      <c r="B7" s="128" t="s">
        <v>20</v>
      </c>
      <c r="C7" s="395" t="s">
        <v>135</v>
      </c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8"/>
    </row>
    <row r="8" spans="2:19" ht="25.5" customHeight="1">
      <c r="B8" s="129"/>
      <c r="C8" s="365" t="s">
        <v>136</v>
      </c>
      <c r="D8" s="396"/>
      <c r="E8" s="130">
        <v>262</v>
      </c>
      <c r="F8" s="130">
        <v>214</v>
      </c>
      <c r="G8" s="130">
        <v>246</v>
      </c>
      <c r="H8" s="130">
        <v>203</v>
      </c>
      <c r="I8" s="130">
        <v>208</v>
      </c>
      <c r="J8" s="130">
        <v>67</v>
      </c>
      <c r="K8" s="130">
        <v>235</v>
      </c>
      <c r="L8" s="130">
        <v>97</v>
      </c>
      <c r="M8" s="130">
        <v>185</v>
      </c>
      <c r="N8" s="130">
        <v>201</v>
      </c>
      <c r="O8" s="130">
        <v>247</v>
      </c>
      <c r="P8" s="130">
        <v>258</v>
      </c>
      <c r="Q8" s="130">
        <v>252</v>
      </c>
      <c r="R8" s="130">
        <v>268</v>
      </c>
      <c r="S8" s="131">
        <f>SUM(E8:R8)</f>
        <v>2943</v>
      </c>
    </row>
    <row r="9" spans="2:19" ht="28.5" customHeight="1">
      <c r="B9" s="129"/>
      <c r="C9" s="397" t="s">
        <v>137</v>
      </c>
      <c r="D9" s="398"/>
      <c r="E9" s="130">
        <v>615</v>
      </c>
      <c r="F9" s="130">
        <v>390</v>
      </c>
      <c r="G9" s="130">
        <v>498</v>
      </c>
      <c r="H9" s="130">
        <v>498</v>
      </c>
      <c r="I9" s="130">
        <v>497</v>
      </c>
      <c r="J9" s="130">
        <v>132</v>
      </c>
      <c r="K9" s="130">
        <v>434</v>
      </c>
      <c r="L9" s="130">
        <v>240</v>
      </c>
      <c r="M9" s="130">
        <v>373</v>
      </c>
      <c r="N9" s="130">
        <v>326</v>
      </c>
      <c r="O9" s="130">
        <v>753</v>
      </c>
      <c r="P9" s="130">
        <v>568</v>
      </c>
      <c r="Q9" s="130">
        <v>520</v>
      </c>
      <c r="R9" s="130">
        <v>557</v>
      </c>
      <c r="S9" s="131">
        <f t="shared" ref="S9:S12" si="0">SUM(E9:R9)</f>
        <v>6401</v>
      </c>
    </row>
    <row r="10" spans="2:19" ht="26.25" customHeight="1">
      <c r="B10" s="129"/>
      <c r="C10" s="364" t="s">
        <v>138</v>
      </c>
      <c r="D10" s="365"/>
      <c r="E10" s="130">
        <v>621</v>
      </c>
      <c r="F10" s="130">
        <v>316</v>
      </c>
      <c r="G10" s="130">
        <v>392</v>
      </c>
      <c r="H10" s="130">
        <v>407</v>
      </c>
      <c r="I10" s="130">
        <v>530</v>
      </c>
      <c r="J10" s="130">
        <v>142</v>
      </c>
      <c r="K10" s="130">
        <v>382</v>
      </c>
      <c r="L10" s="130">
        <v>163</v>
      </c>
      <c r="M10" s="130">
        <v>327</v>
      </c>
      <c r="N10" s="130">
        <v>271</v>
      </c>
      <c r="O10" s="130">
        <v>778</v>
      </c>
      <c r="P10" s="130">
        <v>492</v>
      </c>
      <c r="Q10" s="130">
        <v>486</v>
      </c>
      <c r="R10" s="130">
        <v>513</v>
      </c>
      <c r="S10" s="131">
        <f t="shared" si="0"/>
        <v>5820</v>
      </c>
    </row>
    <row r="11" spans="2:19" ht="27.75" customHeight="1">
      <c r="B11" s="129"/>
      <c r="C11" s="364" t="s">
        <v>139</v>
      </c>
      <c r="D11" s="365"/>
      <c r="E11" s="130">
        <v>428</v>
      </c>
      <c r="F11" s="130">
        <v>237</v>
      </c>
      <c r="G11" s="130">
        <v>288</v>
      </c>
      <c r="H11" s="130">
        <v>316</v>
      </c>
      <c r="I11" s="130">
        <v>378</v>
      </c>
      <c r="J11" s="130">
        <v>133</v>
      </c>
      <c r="K11" s="130">
        <v>295</v>
      </c>
      <c r="L11" s="130">
        <v>113</v>
      </c>
      <c r="M11" s="130">
        <v>208</v>
      </c>
      <c r="N11" s="130">
        <v>179</v>
      </c>
      <c r="O11" s="130">
        <v>467</v>
      </c>
      <c r="P11" s="130">
        <v>339</v>
      </c>
      <c r="Q11" s="130">
        <v>322</v>
      </c>
      <c r="R11" s="130">
        <v>375</v>
      </c>
      <c r="S11" s="131">
        <f t="shared" si="0"/>
        <v>4078</v>
      </c>
    </row>
    <row r="12" spans="2:19" ht="25.5" customHeight="1" thickBot="1">
      <c r="B12" s="132"/>
      <c r="C12" s="358" t="s">
        <v>140</v>
      </c>
      <c r="D12" s="359"/>
      <c r="E12" s="133">
        <v>409</v>
      </c>
      <c r="F12" s="133">
        <v>248</v>
      </c>
      <c r="G12" s="134">
        <v>251</v>
      </c>
      <c r="H12" s="134">
        <v>322</v>
      </c>
      <c r="I12" s="134">
        <v>325</v>
      </c>
      <c r="J12" s="134">
        <v>144</v>
      </c>
      <c r="K12" s="134">
        <v>293</v>
      </c>
      <c r="L12" s="134">
        <v>157</v>
      </c>
      <c r="M12" s="135">
        <v>215</v>
      </c>
      <c r="N12" s="135">
        <v>165</v>
      </c>
      <c r="O12" s="135">
        <v>418</v>
      </c>
      <c r="P12" s="135">
        <v>325</v>
      </c>
      <c r="Q12" s="136">
        <v>285</v>
      </c>
      <c r="R12" s="135">
        <v>339</v>
      </c>
      <c r="S12" s="137">
        <f t="shared" si="0"/>
        <v>3896</v>
      </c>
    </row>
    <row r="13" spans="2:19" ht="30" customHeight="1" thickBot="1">
      <c r="B13" s="399" t="s">
        <v>141</v>
      </c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60"/>
    </row>
    <row r="14" spans="2:19" ht="27" customHeight="1">
      <c r="B14" s="138">
        <v>2</v>
      </c>
      <c r="C14" s="386" t="s">
        <v>142</v>
      </c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8"/>
    </row>
    <row r="15" spans="2:19" ht="27.75" customHeight="1">
      <c r="B15" s="139"/>
      <c r="C15" s="374" t="s">
        <v>143</v>
      </c>
      <c r="D15" s="365"/>
      <c r="E15" s="130">
        <v>425</v>
      </c>
      <c r="F15" s="130">
        <v>140</v>
      </c>
      <c r="G15" s="130">
        <v>139</v>
      </c>
      <c r="H15" s="130">
        <v>157</v>
      </c>
      <c r="I15" s="130">
        <v>208</v>
      </c>
      <c r="J15" s="130">
        <v>50</v>
      </c>
      <c r="K15" s="130">
        <v>155</v>
      </c>
      <c r="L15" s="130">
        <v>73</v>
      </c>
      <c r="M15" s="130">
        <v>138</v>
      </c>
      <c r="N15" s="130">
        <v>130</v>
      </c>
      <c r="O15" s="130">
        <v>639</v>
      </c>
      <c r="P15" s="130">
        <v>223</v>
      </c>
      <c r="Q15" s="130">
        <v>165</v>
      </c>
      <c r="R15" s="130">
        <v>194</v>
      </c>
      <c r="S15" s="131">
        <f>SUM(E15:R15)</f>
        <v>2836</v>
      </c>
    </row>
    <row r="16" spans="2:19" ht="27" customHeight="1">
      <c r="B16" s="139" t="s">
        <v>22</v>
      </c>
      <c r="C16" s="374" t="s">
        <v>144</v>
      </c>
      <c r="D16" s="365"/>
      <c r="E16" s="130">
        <v>497</v>
      </c>
      <c r="F16" s="130">
        <v>307</v>
      </c>
      <c r="G16" s="130">
        <v>328</v>
      </c>
      <c r="H16" s="130">
        <v>388</v>
      </c>
      <c r="I16" s="130">
        <v>454</v>
      </c>
      <c r="J16" s="130">
        <v>134</v>
      </c>
      <c r="K16" s="130">
        <v>316</v>
      </c>
      <c r="L16" s="130">
        <v>153</v>
      </c>
      <c r="M16" s="130">
        <v>255</v>
      </c>
      <c r="N16" s="130">
        <v>260</v>
      </c>
      <c r="O16" s="130">
        <v>596</v>
      </c>
      <c r="P16" s="130">
        <v>409</v>
      </c>
      <c r="Q16" s="130">
        <v>463</v>
      </c>
      <c r="R16" s="130">
        <v>509</v>
      </c>
      <c r="S16" s="131">
        <f t="shared" ref="S16:S19" si="1">SUM(E16:R16)</f>
        <v>5069</v>
      </c>
    </row>
    <row r="17" spans="2:19" ht="27.75" customHeight="1">
      <c r="B17" s="140" t="s">
        <v>22</v>
      </c>
      <c r="C17" s="375" t="s">
        <v>145</v>
      </c>
      <c r="D17" s="376"/>
      <c r="E17" s="130">
        <v>277</v>
      </c>
      <c r="F17" s="130">
        <v>176</v>
      </c>
      <c r="G17" s="130">
        <v>236</v>
      </c>
      <c r="H17" s="130">
        <v>163</v>
      </c>
      <c r="I17" s="130">
        <v>216</v>
      </c>
      <c r="J17" s="130">
        <v>65</v>
      </c>
      <c r="K17" s="130">
        <v>170</v>
      </c>
      <c r="L17" s="130">
        <v>80</v>
      </c>
      <c r="M17" s="130">
        <v>145</v>
      </c>
      <c r="N17" s="130">
        <v>114</v>
      </c>
      <c r="O17" s="130">
        <v>376</v>
      </c>
      <c r="P17" s="130">
        <v>188</v>
      </c>
      <c r="Q17" s="130">
        <v>189</v>
      </c>
      <c r="R17" s="130">
        <v>195</v>
      </c>
      <c r="S17" s="131">
        <f t="shared" si="1"/>
        <v>2590</v>
      </c>
    </row>
    <row r="18" spans="2:19" ht="27" customHeight="1">
      <c r="B18" s="140"/>
      <c r="C18" s="377" t="s">
        <v>146</v>
      </c>
      <c r="D18" s="378"/>
      <c r="E18" s="130">
        <v>520</v>
      </c>
      <c r="F18" s="130">
        <v>349</v>
      </c>
      <c r="G18" s="130">
        <v>497</v>
      </c>
      <c r="H18" s="130">
        <v>515</v>
      </c>
      <c r="I18" s="130">
        <v>524</v>
      </c>
      <c r="J18" s="130">
        <v>189</v>
      </c>
      <c r="K18" s="130">
        <v>537</v>
      </c>
      <c r="L18" s="130">
        <v>257</v>
      </c>
      <c r="M18" s="130">
        <v>391</v>
      </c>
      <c r="N18" s="130">
        <v>359</v>
      </c>
      <c r="O18" s="130">
        <v>471</v>
      </c>
      <c r="P18" s="130">
        <v>582</v>
      </c>
      <c r="Q18" s="130">
        <v>523</v>
      </c>
      <c r="R18" s="130">
        <v>571</v>
      </c>
      <c r="S18" s="131">
        <f t="shared" si="1"/>
        <v>6285</v>
      </c>
    </row>
    <row r="19" spans="2:19" ht="27.75" customHeight="1" thickBot="1">
      <c r="B19" s="141"/>
      <c r="C19" s="379" t="s">
        <v>147</v>
      </c>
      <c r="D19" s="380"/>
      <c r="E19" s="142">
        <v>616</v>
      </c>
      <c r="F19" s="142">
        <v>433</v>
      </c>
      <c r="G19" s="142">
        <v>475</v>
      </c>
      <c r="H19" s="142">
        <v>523</v>
      </c>
      <c r="I19" s="142">
        <v>536</v>
      </c>
      <c r="J19" s="142">
        <v>180</v>
      </c>
      <c r="K19" s="142">
        <v>461</v>
      </c>
      <c r="L19" s="142">
        <v>207</v>
      </c>
      <c r="M19" s="142">
        <v>379</v>
      </c>
      <c r="N19" s="142">
        <v>279</v>
      </c>
      <c r="O19" s="142">
        <v>581</v>
      </c>
      <c r="P19" s="142">
        <v>580</v>
      </c>
      <c r="Q19" s="142">
        <v>525</v>
      </c>
      <c r="R19" s="142">
        <v>583</v>
      </c>
      <c r="S19" s="137">
        <f t="shared" si="1"/>
        <v>6358</v>
      </c>
    </row>
    <row r="20" spans="2:19" ht="31.5" customHeight="1" thickBot="1">
      <c r="B20" s="381" t="s">
        <v>148</v>
      </c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</row>
    <row r="21" spans="2:19" ht="27" customHeight="1">
      <c r="B21" s="128">
        <v>3</v>
      </c>
      <c r="C21" s="383" t="s">
        <v>149</v>
      </c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5"/>
    </row>
    <row r="22" spans="2:19" ht="27" customHeight="1">
      <c r="B22" s="143"/>
      <c r="C22" s="364" t="s">
        <v>150</v>
      </c>
      <c r="D22" s="365"/>
      <c r="E22" s="130">
        <v>411</v>
      </c>
      <c r="F22" s="130">
        <v>248</v>
      </c>
      <c r="G22" s="130">
        <v>313</v>
      </c>
      <c r="H22" s="130">
        <v>282</v>
      </c>
      <c r="I22" s="130">
        <v>332</v>
      </c>
      <c r="J22" s="130">
        <v>95</v>
      </c>
      <c r="K22" s="130">
        <v>268</v>
      </c>
      <c r="L22" s="130">
        <v>145</v>
      </c>
      <c r="M22" s="130">
        <v>198</v>
      </c>
      <c r="N22" s="130">
        <v>198</v>
      </c>
      <c r="O22" s="130">
        <v>574</v>
      </c>
      <c r="P22" s="130">
        <v>357</v>
      </c>
      <c r="Q22" s="130">
        <v>413</v>
      </c>
      <c r="R22" s="130">
        <v>399</v>
      </c>
      <c r="S22" s="131">
        <f>SUM(E22:R22)</f>
        <v>4233</v>
      </c>
    </row>
    <row r="23" spans="2:19" ht="27" customHeight="1">
      <c r="B23" s="144"/>
      <c r="C23" s="364" t="s">
        <v>151</v>
      </c>
      <c r="D23" s="365"/>
      <c r="E23" s="130">
        <v>502</v>
      </c>
      <c r="F23" s="130">
        <v>320</v>
      </c>
      <c r="G23" s="130">
        <v>482</v>
      </c>
      <c r="H23" s="130">
        <v>432</v>
      </c>
      <c r="I23" s="130">
        <v>481</v>
      </c>
      <c r="J23" s="130">
        <v>153</v>
      </c>
      <c r="K23" s="130">
        <v>430</v>
      </c>
      <c r="L23" s="130">
        <v>204</v>
      </c>
      <c r="M23" s="130">
        <v>310</v>
      </c>
      <c r="N23" s="130">
        <v>348</v>
      </c>
      <c r="O23" s="130">
        <v>624</v>
      </c>
      <c r="P23" s="130">
        <v>491</v>
      </c>
      <c r="Q23" s="130">
        <v>511</v>
      </c>
      <c r="R23" s="130">
        <v>550</v>
      </c>
      <c r="S23" s="131">
        <f t="shared" ref="S23:S28" si="2">SUM(E23:R23)</f>
        <v>5838</v>
      </c>
    </row>
    <row r="24" spans="2:19" ht="27.75" customHeight="1">
      <c r="B24" s="144"/>
      <c r="C24" s="364" t="s">
        <v>152</v>
      </c>
      <c r="D24" s="365"/>
      <c r="E24" s="130">
        <v>379</v>
      </c>
      <c r="F24" s="130">
        <v>221</v>
      </c>
      <c r="G24" s="130">
        <v>316</v>
      </c>
      <c r="H24" s="130">
        <v>304</v>
      </c>
      <c r="I24" s="130">
        <v>324</v>
      </c>
      <c r="J24" s="130">
        <v>102</v>
      </c>
      <c r="K24" s="130">
        <v>275</v>
      </c>
      <c r="L24" s="130">
        <v>141</v>
      </c>
      <c r="M24" s="130">
        <v>208</v>
      </c>
      <c r="N24" s="130">
        <v>168</v>
      </c>
      <c r="O24" s="130">
        <v>409</v>
      </c>
      <c r="P24" s="130">
        <v>281</v>
      </c>
      <c r="Q24" s="130">
        <v>309</v>
      </c>
      <c r="R24" s="130">
        <v>294</v>
      </c>
      <c r="S24" s="131">
        <f t="shared" si="2"/>
        <v>3731</v>
      </c>
    </row>
    <row r="25" spans="2:19" ht="27.75" customHeight="1">
      <c r="B25" s="145"/>
      <c r="C25" s="356" t="s">
        <v>153</v>
      </c>
      <c r="D25" s="357"/>
      <c r="E25" s="130">
        <v>360</v>
      </c>
      <c r="F25" s="130">
        <v>225</v>
      </c>
      <c r="G25" s="130">
        <v>253</v>
      </c>
      <c r="H25" s="130">
        <v>313</v>
      </c>
      <c r="I25" s="130">
        <v>340</v>
      </c>
      <c r="J25" s="130">
        <v>110</v>
      </c>
      <c r="K25" s="130">
        <v>248</v>
      </c>
      <c r="L25" s="130">
        <v>123</v>
      </c>
      <c r="M25" s="130">
        <v>191</v>
      </c>
      <c r="N25" s="130">
        <v>191</v>
      </c>
      <c r="O25" s="130">
        <v>443</v>
      </c>
      <c r="P25" s="130">
        <v>333</v>
      </c>
      <c r="Q25" s="130">
        <v>296</v>
      </c>
      <c r="R25" s="130">
        <v>343</v>
      </c>
      <c r="S25" s="131">
        <f t="shared" si="2"/>
        <v>3769</v>
      </c>
    </row>
    <row r="26" spans="2:19" ht="27.75" customHeight="1">
      <c r="B26" s="144"/>
      <c r="C26" s="364" t="s">
        <v>154</v>
      </c>
      <c r="D26" s="365"/>
      <c r="E26" s="130">
        <v>282</v>
      </c>
      <c r="F26" s="130">
        <v>136</v>
      </c>
      <c r="G26" s="130">
        <v>111</v>
      </c>
      <c r="H26" s="130">
        <v>160</v>
      </c>
      <c r="I26" s="130">
        <v>156</v>
      </c>
      <c r="J26" s="130">
        <v>74</v>
      </c>
      <c r="K26" s="130">
        <v>153</v>
      </c>
      <c r="L26" s="130">
        <v>62</v>
      </c>
      <c r="M26" s="130">
        <v>118</v>
      </c>
      <c r="N26" s="130">
        <v>77</v>
      </c>
      <c r="O26" s="130">
        <v>240</v>
      </c>
      <c r="P26" s="130">
        <v>191</v>
      </c>
      <c r="Q26" s="130">
        <v>134</v>
      </c>
      <c r="R26" s="130">
        <v>174</v>
      </c>
      <c r="S26" s="131">
        <f t="shared" si="2"/>
        <v>2068</v>
      </c>
    </row>
    <row r="27" spans="2:19" ht="27.75" customHeight="1">
      <c r="B27" s="145"/>
      <c r="C27" s="356" t="s">
        <v>155</v>
      </c>
      <c r="D27" s="357"/>
      <c r="E27" s="130">
        <v>107</v>
      </c>
      <c r="F27" s="130">
        <v>65</v>
      </c>
      <c r="G27" s="130">
        <v>43</v>
      </c>
      <c r="H27" s="130">
        <v>74</v>
      </c>
      <c r="I27" s="130">
        <v>69</v>
      </c>
      <c r="J27" s="130">
        <v>34</v>
      </c>
      <c r="K27" s="130">
        <v>74</v>
      </c>
      <c r="L27" s="130">
        <v>42</v>
      </c>
      <c r="M27" s="130">
        <v>59</v>
      </c>
      <c r="N27" s="130">
        <v>46</v>
      </c>
      <c r="O27" s="130">
        <v>96</v>
      </c>
      <c r="P27" s="130">
        <v>73</v>
      </c>
      <c r="Q27" s="130">
        <v>40</v>
      </c>
      <c r="R27" s="130">
        <v>71</v>
      </c>
      <c r="S27" s="131">
        <f t="shared" si="2"/>
        <v>893</v>
      </c>
    </row>
    <row r="28" spans="2:19" ht="27.75" customHeight="1" thickBot="1">
      <c r="B28" s="146"/>
      <c r="C28" s="358" t="s">
        <v>156</v>
      </c>
      <c r="D28" s="359"/>
      <c r="E28" s="142">
        <v>294</v>
      </c>
      <c r="F28" s="142">
        <v>190</v>
      </c>
      <c r="G28" s="142">
        <v>157</v>
      </c>
      <c r="H28" s="142">
        <v>181</v>
      </c>
      <c r="I28" s="142">
        <v>236</v>
      </c>
      <c r="J28" s="142">
        <v>50</v>
      </c>
      <c r="K28" s="142">
        <v>191</v>
      </c>
      <c r="L28" s="142">
        <v>53</v>
      </c>
      <c r="M28" s="142">
        <v>224</v>
      </c>
      <c r="N28" s="142">
        <v>114</v>
      </c>
      <c r="O28" s="142">
        <v>277</v>
      </c>
      <c r="P28" s="142">
        <v>256</v>
      </c>
      <c r="Q28" s="142">
        <v>162</v>
      </c>
      <c r="R28" s="142">
        <v>221</v>
      </c>
      <c r="S28" s="137">
        <f t="shared" si="2"/>
        <v>2606</v>
      </c>
    </row>
    <row r="29" spans="2:19" ht="31.5" customHeight="1" thickBot="1">
      <c r="B29" s="360" t="s">
        <v>157</v>
      </c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</row>
    <row r="30" spans="2:19" ht="29.25" customHeight="1">
      <c r="B30" s="147" t="s">
        <v>31</v>
      </c>
      <c r="C30" s="361" t="s">
        <v>158</v>
      </c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3"/>
    </row>
    <row r="31" spans="2:19" ht="26.25" customHeight="1">
      <c r="B31" s="144"/>
      <c r="C31" s="364" t="s">
        <v>159</v>
      </c>
      <c r="D31" s="365"/>
      <c r="E31" s="130">
        <v>424</v>
      </c>
      <c r="F31" s="130">
        <v>221</v>
      </c>
      <c r="G31" s="130">
        <v>230</v>
      </c>
      <c r="H31" s="130">
        <v>217</v>
      </c>
      <c r="I31" s="130">
        <v>300</v>
      </c>
      <c r="J31" s="130">
        <v>83</v>
      </c>
      <c r="K31" s="130">
        <v>260</v>
      </c>
      <c r="L31" s="130">
        <v>136</v>
      </c>
      <c r="M31" s="130">
        <v>172</v>
      </c>
      <c r="N31" s="130">
        <v>133</v>
      </c>
      <c r="O31" s="130">
        <v>318</v>
      </c>
      <c r="P31" s="130">
        <v>224</v>
      </c>
      <c r="Q31" s="130">
        <v>303</v>
      </c>
      <c r="R31" s="130">
        <v>327</v>
      </c>
      <c r="S31" s="131">
        <f>SUM(E31:R31)</f>
        <v>3348</v>
      </c>
    </row>
    <row r="32" spans="2:19" ht="26.25" customHeight="1">
      <c r="B32" s="145"/>
      <c r="C32" s="356" t="s">
        <v>160</v>
      </c>
      <c r="D32" s="357"/>
      <c r="E32" s="130">
        <v>388</v>
      </c>
      <c r="F32" s="130">
        <v>225</v>
      </c>
      <c r="G32" s="130">
        <v>223</v>
      </c>
      <c r="H32" s="130">
        <v>225</v>
      </c>
      <c r="I32" s="130">
        <v>292</v>
      </c>
      <c r="J32" s="130">
        <v>89</v>
      </c>
      <c r="K32" s="130">
        <v>243</v>
      </c>
      <c r="L32" s="130">
        <v>118</v>
      </c>
      <c r="M32" s="130">
        <v>236</v>
      </c>
      <c r="N32" s="130">
        <v>169</v>
      </c>
      <c r="O32" s="130">
        <v>542</v>
      </c>
      <c r="P32" s="130">
        <v>305</v>
      </c>
      <c r="Q32" s="130">
        <v>316</v>
      </c>
      <c r="R32" s="130">
        <v>344</v>
      </c>
      <c r="S32" s="131">
        <f t="shared" ref="S32:S36" si="3">SUM(E32:R32)</f>
        <v>3715</v>
      </c>
    </row>
    <row r="33" spans="2:21" ht="26.25" customHeight="1">
      <c r="B33" s="144"/>
      <c r="C33" s="366" t="s">
        <v>161</v>
      </c>
      <c r="D33" s="367"/>
      <c r="E33" s="130">
        <v>566</v>
      </c>
      <c r="F33" s="130">
        <v>261</v>
      </c>
      <c r="G33" s="130">
        <v>279</v>
      </c>
      <c r="H33" s="130">
        <v>244</v>
      </c>
      <c r="I33" s="130">
        <v>309</v>
      </c>
      <c r="J33" s="130">
        <v>140</v>
      </c>
      <c r="K33" s="130">
        <v>239</v>
      </c>
      <c r="L33" s="130">
        <v>119</v>
      </c>
      <c r="M33" s="130">
        <v>300</v>
      </c>
      <c r="N33" s="130">
        <v>130</v>
      </c>
      <c r="O33" s="130">
        <v>586</v>
      </c>
      <c r="P33" s="130">
        <v>381</v>
      </c>
      <c r="Q33" s="130">
        <v>314</v>
      </c>
      <c r="R33" s="130">
        <v>341</v>
      </c>
      <c r="S33" s="131">
        <f t="shared" si="3"/>
        <v>4209</v>
      </c>
    </row>
    <row r="34" spans="2:21" ht="27" customHeight="1">
      <c r="B34" s="144"/>
      <c r="C34" s="356" t="s">
        <v>162</v>
      </c>
      <c r="D34" s="357"/>
      <c r="E34" s="130">
        <v>617</v>
      </c>
      <c r="F34" s="130">
        <v>378</v>
      </c>
      <c r="G34" s="130">
        <v>383</v>
      </c>
      <c r="H34" s="130">
        <v>417</v>
      </c>
      <c r="I34" s="130">
        <v>461</v>
      </c>
      <c r="J34" s="130">
        <v>177</v>
      </c>
      <c r="K34" s="130">
        <v>388</v>
      </c>
      <c r="L34" s="130">
        <v>179</v>
      </c>
      <c r="M34" s="130">
        <v>311</v>
      </c>
      <c r="N34" s="130">
        <v>262</v>
      </c>
      <c r="O34" s="130">
        <v>695</v>
      </c>
      <c r="P34" s="130">
        <v>501</v>
      </c>
      <c r="Q34" s="130">
        <v>415</v>
      </c>
      <c r="R34" s="130">
        <v>424</v>
      </c>
      <c r="S34" s="131">
        <f t="shared" si="3"/>
        <v>5608</v>
      </c>
    </row>
    <row r="35" spans="2:21" ht="26.25" customHeight="1">
      <c r="B35" s="144"/>
      <c r="C35" s="368" t="s">
        <v>163</v>
      </c>
      <c r="D35" s="369"/>
      <c r="E35" s="130">
        <v>246</v>
      </c>
      <c r="F35" s="130">
        <v>185</v>
      </c>
      <c r="G35" s="130">
        <v>254</v>
      </c>
      <c r="H35" s="130">
        <v>285</v>
      </c>
      <c r="I35" s="130">
        <v>269</v>
      </c>
      <c r="J35" s="130">
        <v>66</v>
      </c>
      <c r="K35" s="130">
        <v>248</v>
      </c>
      <c r="L35" s="130">
        <v>105</v>
      </c>
      <c r="M35" s="130">
        <v>160</v>
      </c>
      <c r="N35" s="130">
        <v>188</v>
      </c>
      <c r="O35" s="130">
        <v>272</v>
      </c>
      <c r="P35" s="130">
        <v>278</v>
      </c>
      <c r="Q35" s="130">
        <v>288</v>
      </c>
      <c r="R35" s="130">
        <v>279</v>
      </c>
      <c r="S35" s="131">
        <f t="shared" si="3"/>
        <v>3123</v>
      </c>
    </row>
    <row r="36" spans="2:21" ht="27" customHeight="1" thickBot="1">
      <c r="B36" s="148"/>
      <c r="C36" s="370" t="s">
        <v>164</v>
      </c>
      <c r="D36" s="371"/>
      <c r="E36" s="142">
        <v>94</v>
      </c>
      <c r="F36" s="142">
        <v>135</v>
      </c>
      <c r="G36" s="142">
        <v>306</v>
      </c>
      <c r="H36" s="142">
        <v>358</v>
      </c>
      <c r="I36" s="142">
        <v>307</v>
      </c>
      <c r="J36" s="142">
        <v>63</v>
      </c>
      <c r="K36" s="142">
        <v>261</v>
      </c>
      <c r="L36" s="142">
        <v>113</v>
      </c>
      <c r="M36" s="142">
        <v>129</v>
      </c>
      <c r="N36" s="142">
        <v>260</v>
      </c>
      <c r="O36" s="142">
        <v>250</v>
      </c>
      <c r="P36" s="142">
        <v>293</v>
      </c>
      <c r="Q36" s="142">
        <v>229</v>
      </c>
      <c r="R36" s="142">
        <v>337</v>
      </c>
      <c r="S36" s="137">
        <f t="shared" si="3"/>
        <v>3135</v>
      </c>
    </row>
    <row r="37" spans="2:21" ht="27.75" customHeight="1" thickBot="1">
      <c r="B37" s="372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</row>
    <row r="38" spans="2:21" ht="30.75" customHeight="1" thickBot="1">
      <c r="B38" s="149" t="s">
        <v>42</v>
      </c>
      <c r="C38" s="354" t="s">
        <v>165</v>
      </c>
      <c r="D38" s="355"/>
      <c r="E38" s="150">
        <v>2335</v>
      </c>
      <c r="F38" s="150">
        <v>1405</v>
      </c>
      <c r="G38" s="150">
        <v>1675</v>
      </c>
      <c r="H38" s="150">
        <v>1746</v>
      </c>
      <c r="I38" s="150">
        <v>1938</v>
      </c>
      <c r="J38" s="150">
        <v>618</v>
      </c>
      <c r="K38" s="150">
        <v>1639</v>
      </c>
      <c r="L38" s="150">
        <v>770</v>
      </c>
      <c r="M38" s="150">
        <v>1308</v>
      </c>
      <c r="N38" s="150">
        <v>1142</v>
      </c>
      <c r="O38" s="150">
        <v>2663</v>
      </c>
      <c r="P38" s="150">
        <v>1982</v>
      </c>
      <c r="Q38" s="150">
        <v>1865</v>
      </c>
      <c r="R38" s="151">
        <v>2052</v>
      </c>
      <c r="S38" s="152">
        <v>23138</v>
      </c>
    </row>
    <row r="41" spans="2:21" ht="15.75">
      <c r="E41" s="153">
        <f>E8+E9+E10+E11+E12</f>
        <v>2335</v>
      </c>
      <c r="F41" s="153">
        <f t="shared" ref="F41:R41" si="4">F8+F9+F10+F11+F12</f>
        <v>1405</v>
      </c>
      <c r="G41" s="153">
        <f t="shared" si="4"/>
        <v>1675</v>
      </c>
      <c r="H41" s="153">
        <f t="shared" si="4"/>
        <v>1746</v>
      </c>
      <c r="I41" s="153">
        <f t="shared" si="4"/>
        <v>1938</v>
      </c>
      <c r="J41" s="153">
        <f t="shared" si="4"/>
        <v>618</v>
      </c>
      <c r="K41" s="153">
        <f t="shared" si="4"/>
        <v>1639</v>
      </c>
      <c r="L41" s="153">
        <f t="shared" si="4"/>
        <v>770</v>
      </c>
      <c r="M41" s="153">
        <f t="shared" si="4"/>
        <v>1308</v>
      </c>
      <c r="N41" s="153">
        <f t="shared" si="4"/>
        <v>1142</v>
      </c>
      <c r="O41" s="153">
        <f t="shared" si="4"/>
        <v>2663</v>
      </c>
      <c r="P41" s="153">
        <f t="shared" si="4"/>
        <v>1982</v>
      </c>
      <c r="Q41" s="153">
        <f t="shared" si="4"/>
        <v>1865</v>
      </c>
      <c r="R41" s="153">
        <f t="shared" si="4"/>
        <v>2052</v>
      </c>
      <c r="S41" s="153">
        <f>SUM(E41:R41)</f>
        <v>23138</v>
      </c>
      <c r="U41" s="153"/>
    </row>
    <row r="42" spans="2:21" ht="15.75">
      <c r="E42" s="153">
        <f>E15+E16+E17+E18+E19</f>
        <v>2335</v>
      </c>
      <c r="F42" s="153">
        <f t="shared" ref="F42:R42" si="5">F15+F16+F17+F18+F19</f>
        <v>1405</v>
      </c>
      <c r="G42" s="153">
        <f t="shared" si="5"/>
        <v>1675</v>
      </c>
      <c r="H42" s="153">
        <f t="shared" si="5"/>
        <v>1746</v>
      </c>
      <c r="I42" s="153">
        <f t="shared" si="5"/>
        <v>1938</v>
      </c>
      <c r="J42" s="153">
        <f t="shared" si="5"/>
        <v>618</v>
      </c>
      <c r="K42" s="153">
        <f t="shared" si="5"/>
        <v>1639</v>
      </c>
      <c r="L42" s="153">
        <f t="shared" si="5"/>
        <v>770</v>
      </c>
      <c r="M42" s="153">
        <f t="shared" si="5"/>
        <v>1308</v>
      </c>
      <c r="N42" s="153">
        <f t="shared" si="5"/>
        <v>1142</v>
      </c>
      <c r="O42" s="153">
        <f t="shared" si="5"/>
        <v>2663</v>
      </c>
      <c r="P42" s="153">
        <f t="shared" si="5"/>
        <v>1982</v>
      </c>
      <c r="Q42" s="153">
        <f t="shared" si="5"/>
        <v>1865</v>
      </c>
      <c r="R42" s="153">
        <f t="shared" si="5"/>
        <v>2052</v>
      </c>
      <c r="S42" s="153">
        <f>SUM(E42:R42)</f>
        <v>23138</v>
      </c>
      <c r="U42" s="153"/>
    </row>
    <row r="43" spans="2:21" ht="15.75">
      <c r="E43" s="153">
        <f>E22+E23+E24+E25+E26+E27+E28</f>
        <v>2335</v>
      </c>
      <c r="F43" s="153">
        <f t="shared" ref="F43:R43" si="6">F22+F23+F24+F25+F26+F27+F28</f>
        <v>1405</v>
      </c>
      <c r="G43" s="153">
        <f t="shared" si="6"/>
        <v>1675</v>
      </c>
      <c r="H43" s="153">
        <f t="shared" si="6"/>
        <v>1746</v>
      </c>
      <c r="I43" s="153">
        <f t="shared" si="6"/>
        <v>1938</v>
      </c>
      <c r="J43" s="153">
        <f t="shared" si="6"/>
        <v>618</v>
      </c>
      <c r="K43" s="153">
        <f t="shared" si="6"/>
        <v>1639</v>
      </c>
      <c r="L43" s="153">
        <f t="shared" si="6"/>
        <v>770</v>
      </c>
      <c r="M43" s="153">
        <f t="shared" si="6"/>
        <v>1308</v>
      </c>
      <c r="N43" s="153">
        <f t="shared" si="6"/>
        <v>1142</v>
      </c>
      <c r="O43" s="153">
        <f t="shared" si="6"/>
        <v>2663</v>
      </c>
      <c r="P43" s="153">
        <f t="shared" si="6"/>
        <v>1982</v>
      </c>
      <c r="Q43" s="153">
        <f t="shared" si="6"/>
        <v>1865</v>
      </c>
      <c r="R43" s="153">
        <f t="shared" si="6"/>
        <v>2052</v>
      </c>
      <c r="S43" s="153">
        <f>SUM(E43:R43)</f>
        <v>23138</v>
      </c>
      <c r="U43" s="153"/>
    </row>
    <row r="44" spans="2:21" ht="15.75">
      <c r="E44" s="153">
        <f>E31+E32+E33+E34+E35+E36</f>
        <v>2335</v>
      </c>
      <c r="F44" s="153">
        <f t="shared" ref="F44:R44" si="7">F31+F32+F33+F34+F35+F36</f>
        <v>1405</v>
      </c>
      <c r="G44" s="153">
        <f t="shared" si="7"/>
        <v>1675</v>
      </c>
      <c r="H44" s="153">
        <f t="shared" si="7"/>
        <v>1746</v>
      </c>
      <c r="I44" s="153">
        <f t="shared" si="7"/>
        <v>1938</v>
      </c>
      <c r="J44" s="153">
        <f t="shared" si="7"/>
        <v>618</v>
      </c>
      <c r="K44" s="153">
        <f t="shared" si="7"/>
        <v>1639</v>
      </c>
      <c r="L44" s="153">
        <f t="shared" si="7"/>
        <v>770</v>
      </c>
      <c r="M44" s="153">
        <f t="shared" si="7"/>
        <v>1308</v>
      </c>
      <c r="N44" s="153">
        <f t="shared" si="7"/>
        <v>1142</v>
      </c>
      <c r="O44" s="153">
        <f t="shared" si="7"/>
        <v>2663</v>
      </c>
      <c r="P44" s="153">
        <f t="shared" si="7"/>
        <v>1982</v>
      </c>
      <c r="Q44" s="153">
        <f t="shared" si="7"/>
        <v>1865</v>
      </c>
      <c r="R44" s="153">
        <f t="shared" si="7"/>
        <v>2052</v>
      </c>
      <c r="S44" s="153">
        <f>SUM(E44:R44)</f>
        <v>23138</v>
      </c>
      <c r="U44" s="153"/>
    </row>
    <row r="45" spans="2:21">
      <c r="E45" s="154"/>
      <c r="F45" s="154"/>
      <c r="G45" s="154"/>
      <c r="H45" s="154"/>
      <c r="I45" s="154"/>
      <c r="J45" s="154"/>
      <c r="K45" s="155"/>
      <c r="L45" s="154"/>
      <c r="M45" s="155"/>
      <c r="N45" s="154"/>
      <c r="O45" s="154"/>
      <c r="P45" s="155"/>
      <c r="Q45" s="154"/>
      <c r="R45" s="154"/>
      <c r="S45" s="154"/>
    </row>
    <row r="46" spans="2:21" ht="15.75">
      <c r="E46" s="154"/>
      <c r="F46" s="154"/>
      <c r="G46" s="154"/>
      <c r="H46" s="154"/>
      <c r="I46" s="154"/>
      <c r="J46" s="154"/>
      <c r="K46" s="155"/>
      <c r="L46" s="154"/>
      <c r="M46" s="155"/>
      <c r="N46" s="154"/>
      <c r="O46" s="154"/>
      <c r="P46" s="155"/>
      <c r="Q46" s="154"/>
      <c r="R46" s="154"/>
      <c r="S46" s="153"/>
    </row>
    <row r="47" spans="2:21" ht="15.75">
      <c r="E47" s="154"/>
      <c r="F47" s="154"/>
      <c r="G47" s="154"/>
      <c r="H47" s="154"/>
      <c r="I47" s="154"/>
      <c r="J47" s="154"/>
      <c r="K47" s="155"/>
      <c r="L47" s="154"/>
      <c r="M47" s="155"/>
      <c r="N47" s="154"/>
      <c r="O47" s="154"/>
      <c r="P47" s="155"/>
      <c r="Q47" s="154"/>
      <c r="R47" s="154"/>
      <c r="S47" s="153">
        <f>S8+S9+S10+S11+S12</f>
        <v>23138</v>
      </c>
    </row>
    <row r="48" spans="2:21" ht="15.75">
      <c r="E48" s="154"/>
      <c r="F48" s="154"/>
      <c r="G48" s="154"/>
      <c r="H48" s="154"/>
      <c r="I48" s="154"/>
      <c r="J48" s="154"/>
      <c r="K48" s="155"/>
      <c r="L48" s="154"/>
      <c r="M48" s="155"/>
      <c r="N48" s="154"/>
      <c r="O48" s="154"/>
      <c r="P48" s="155"/>
      <c r="Q48" s="154"/>
      <c r="R48" s="154"/>
      <c r="S48" s="153">
        <f>S15+S16+S17+S18+S19</f>
        <v>23138</v>
      </c>
    </row>
    <row r="49" spans="5:19" ht="15.75">
      <c r="E49" s="154"/>
      <c r="F49" s="154"/>
      <c r="G49" s="154"/>
      <c r="H49" s="154"/>
      <c r="I49" s="154"/>
      <c r="J49" s="154"/>
      <c r="K49" s="155"/>
      <c r="L49" s="154"/>
      <c r="M49" s="155"/>
      <c r="N49" s="154"/>
      <c r="O49" s="154"/>
      <c r="P49" s="155"/>
      <c r="Q49" s="154"/>
      <c r="R49" s="154"/>
      <c r="S49" s="153">
        <f>S22+S23+S24+S25+S26+S27+S28</f>
        <v>23138</v>
      </c>
    </row>
    <row r="50" spans="5:19" ht="15.75">
      <c r="S50" s="153">
        <f>S31+S32+S33+S34+S35+S36</f>
        <v>23138</v>
      </c>
    </row>
  </sheetData>
  <mergeCells count="36">
    <mergeCell ref="C14:S14"/>
    <mergeCell ref="E2:O2"/>
    <mergeCell ref="B3:S3"/>
    <mergeCell ref="B4:S4"/>
    <mergeCell ref="C6:S6"/>
    <mergeCell ref="C7:S7"/>
    <mergeCell ref="C8:D8"/>
    <mergeCell ref="C9:D9"/>
    <mergeCell ref="C10:D10"/>
    <mergeCell ref="C11:D11"/>
    <mergeCell ref="C12:D12"/>
    <mergeCell ref="B13:S13"/>
    <mergeCell ref="C26:D26"/>
    <mergeCell ref="C15:D15"/>
    <mergeCell ref="C16:D16"/>
    <mergeCell ref="C17:D17"/>
    <mergeCell ref="C18:D18"/>
    <mergeCell ref="C19:D19"/>
    <mergeCell ref="B20:S20"/>
    <mergeCell ref="C21:S21"/>
    <mergeCell ref="C22:D22"/>
    <mergeCell ref="C23:D23"/>
    <mergeCell ref="C24:D24"/>
    <mergeCell ref="C25:D25"/>
    <mergeCell ref="C38:D38"/>
    <mergeCell ref="C27:D27"/>
    <mergeCell ref="C28:D28"/>
    <mergeCell ref="B29:S29"/>
    <mergeCell ref="C30:S30"/>
    <mergeCell ref="C31:D31"/>
    <mergeCell ref="C32:D32"/>
    <mergeCell ref="C33:D33"/>
    <mergeCell ref="C34:D34"/>
    <mergeCell ref="C35:D35"/>
    <mergeCell ref="C36:D36"/>
    <mergeCell ref="B37:S37"/>
  </mergeCells>
  <pageMargins left="0.11811023622047245" right="0.11811023622047245" top="0.15748031496062992" bottom="0.15748031496062992" header="0.31496062992125984" footer="0"/>
  <pageSetup paperSize="9" scale="53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Stan i struktura IX 20</vt:lpstr>
      <vt:lpstr>Gminy IX.20</vt:lpstr>
      <vt:lpstr>Wykresy IX 20</vt:lpstr>
      <vt:lpstr>Zał. III kw. 20</vt:lpstr>
      <vt:lpstr>'Gminy IX.20'!Obszar_wydruku</vt:lpstr>
      <vt:lpstr>'Stan i struktura IX 20'!Obszar_wydruku</vt:lpstr>
      <vt:lpstr>'Wykresy IX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2020-10-12T07:05:17Z</dcterms:created>
  <dcterms:modified xsi:type="dcterms:W3CDTF">2020-10-14T10:08:02Z</dcterms:modified>
</cp:coreProperties>
</file>