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200" windowHeight="11985"/>
  </bookViews>
  <sheets>
    <sheet name="Stan i struktura VI 20" sheetId="1" r:id="rId1"/>
    <sheet name="Gminy VI.20" sheetId="2" r:id="rId2"/>
    <sheet name="Wykresy VI 20" sheetId="3" r:id="rId3"/>
    <sheet name="Zał. II kw. 20" sheetId="4" r:id="rId4"/>
  </sheets>
  <externalReferences>
    <externalReference r:id="rId5"/>
  </externalReferences>
  <definedNames>
    <definedName name="_xlnm.Print_Area" localSheetId="1">'Gminy VI.20'!$B$1:$O$46</definedName>
    <definedName name="_xlnm.Print_Area" localSheetId="0">'Stan i struktura VI 20'!$B$2:$S$68</definedName>
    <definedName name="_xlnm.Print_Area" localSheetId="2">'Wykresy VI 20'!$N$1:$AB$41</definedName>
    <definedName name="_xlnm.Print_Area" localSheetId="3">'Zał. II kw. 20'!$B$2:$S$39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45" i="4" s="1"/>
  <c r="S8" i="4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V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V61" i="1" l="1"/>
  <c r="E67" i="1"/>
  <c r="S67" i="1" s="1"/>
  <c r="V7" i="1"/>
  <c r="E9" i="1"/>
  <c r="I9" i="1"/>
  <c r="M9" i="1"/>
  <c r="Q9" i="1"/>
  <c r="U46" i="1"/>
  <c r="U51" i="1"/>
  <c r="U55" i="1"/>
  <c r="U59" i="1"/>
  <c r="U63" i="1"/>
  <c r="G8" i="1"/>
  <c r="O8" i="1"/>
  <c r="V49" i="1"/>
  <c r="V53" i="1"/>
  <c r="K8" i="1"/>
  <c r="V57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<sst xmlns="http://schemas.openxmlformats.org/spreadsheetml/2006/main" count="465" uniqueCount="273">
  <si>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CZERWCU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</si>
  <si>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</si>
  <si>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</si>
  <si>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</si>
  <si>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</si>
  <si>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</si>
  <si>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</si>
  <si>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</si>
  <si>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</si>
  <si>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</si>
  <si>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</si>
  <si>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</si>
  <si>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</si>
  <si>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</si>
  <si>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</si>
  <si>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</si>
  <si>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</si>
  <si>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</si>
  <si>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</si>
  <si>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</si>
  <si>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</si>
  <si>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</si>
  <si>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</si>
  <si>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</si>
  <si>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</si>
  <si>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</si>
  <si>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</si>
  <si>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</si>
  <si>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</si>
  <si>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</si>
  <si>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</si>
  <si>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</si>
  <si>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</si>
  <si>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</si>
  <si>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</si>
  <si>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</si>
  <si>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</si>
  <si>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</si>
  <si>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</si>
  <si>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</si>
  <si>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</si>
  <si>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</si>
  <si>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</si>
  <si>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</si>
  <si>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</si>
  <si>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</si>
  <si>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</si>
  <si>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</si>
  <si>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</si>
  <si>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</si>
  <si>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</si>
  <si>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</si>
  <si>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</si>
  <si>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</si>
  <si>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</si>
  <si>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</si>
  <si>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</si>
  <si>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</si>
  <si>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</si>
  <si>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</si>
  <si>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</si>
  <si>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</si>
  <si>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</si>
  <si>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</si>
  <si>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</si>
  <si>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</si>
  <si>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</si>
  <si>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</si>
  <si>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</si>
  <si>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</si>
  <si>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</si>
  <si>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</si>
  <si>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</si>
  <si>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</si>
  <si>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</si>
  <si>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</si>
  <si>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</si>
  <si>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</si>
  <si>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</si>
  <si>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</si>
  <si>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</si>
  <si>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</si>
  <si>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</si>
  <si>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</si>
  <si>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2020 r. jest podawany przez GUS z miesięcznym opóżnieniem</t>
  </si>
  <si>
    <t>Liczba  bezrobotnych w układzie powiatowych urzędów pracy i gmin woj. lubuskiego zarejestrowanych</t>
  </si>
  <si>
    <t>na koniec czerwca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</si>
  <si>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</si>
  <si>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</si>
  <si>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</si>
  <si>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</si>
  <si>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</si>
  <si>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</si>
  <si>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</si>
  <si>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</si>
  <si>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</si>
  <si>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</si>
  <si>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</si>
  <si>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</si>
  <si>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</si>
  <si>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</si>
  <si>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</si>
  <si>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</si>
  <si>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</si>
  <si>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</si>
  <si>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</si>
  <si>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</si>
  <si>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</si>
  <si>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</si>
  <si>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</si>
  <si>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</si>
  <si>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</si>
  <si>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</si>
  <si>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</si>
  <si>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</si>
  <si>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</si>
  <si>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</si>
  <si>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</si>
  <si>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</si>
  <si>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</si>
  <si>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</si>
  <si>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</si>
  <si>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</si>
  <si>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</si>
  <si>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</si>
  <si>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</si>
  <si>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</si>
  <si>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</si>
  <si>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</si>
  <si>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</si>
  <si>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</si>
  <si>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</si>
  <si>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</si>
  <si>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</si>
  <si>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</si>
  <si>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</si>
  <si>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</si>
  <si>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</si>
  <si>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</si>
  <si>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</si>
  <si>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</si>
  <si>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</si>
  <si>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</si>
  <si>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</si>
  <si>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</si>
  <si>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</si>
  <si>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</si>
  <si>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</si>
  <si>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</si>
  <si>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</si>
  <si>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</si>
  <si>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</si>
  <si>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</si>
  <si>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</si>
  <si>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</si>
  <si>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</si>
  <si>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</si>
  <si>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</si>
  <si>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</si>
  <si>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</si>
  <si>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</si>
  <si>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</si>
  <si>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</si>
  <si>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</si>
  <si>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</si>
  <si>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</si>
  <si>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</si>
  <si>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</si>
  <si>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</si>
  <si>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</si>
  <si>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</si>
  <si>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</si>
  <si>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</si>
  <si>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</si>
  <si>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</si>
  <si>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</si>
  <si>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</si>
  <si>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</si>
  <si>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</si>
  <si>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</si>
  <si>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</si>
  <si>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</si>
  <si>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</si>
  <si>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</si>
  <si>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</si>
  <si>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</si>
  <si>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</si>
  <si>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</si>
  <si>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</si>
  <si>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</si>
  <si>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</si>
  <si>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</si>
  <si>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</si>
  <si>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</si>
  <si>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</si>
  <si>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2019r.</t>
  </si>
  <si>
    <t>VII 2019r.</t>
  </si>
  <si>
    <t>Podjęcia pracy poza miejscem zamieszkania w ramach bonu na zasiedlenie</t>
  </si>
  <si>
    <t>VIII 2019r.</t>
  </si>
  <si>
    <t>oferty pracy</t>
  </si>
  <si>
    <t>Podjęcia pracy w ramach bonu zatrudnieniowego</t>
  </si>
  <si>
    <t>IX 2019r.</t>
  </si>
  <si>
    <t>I 2019r.</t>
  </si>
  <si>
    <t>Podjęcie pracy w ramach refundacji składek na ubezpieczenie społeczne</t>
  </si>
  <si>
    <t>X 2019r.</t>
  </si>
  <si>
    <t>II 2019r.</t>
  </si>
  <si>
    <t>Podjęcia pracy w ramach dofinansowania wynagrodzenia za zatrudnienie skierowanego 
bezrobotnego powyżej 50 r. życia</t>
  </si>
  <si>
    <t>XI 2019r.</t>
  </si>
  <si>
    <t>III 2019r.</t>
  </si>
  <si>
    <t>Rozpoczęcie szkolenia w ramach bonu szkoleniowego</t>
  </si>
  <si>
    <t>XII 2019r.</t>
  </si>
  <si>
    <t>IV 2019r.</t>
  </si>
  <si>
    <t>Rozpoczęcie stażu w ramach bonu stażowego</t>
  </si>
  <si>
    <t>I 2020r.</t>
  </si>
  <si>
    <t>V 2019r.</t>
  </si>
  <si>
    <t>II 2020r.</t>
  </si>
  <si>
    <t>III 2020r.</t>
  </si>
  <si>
    <t>IV 2020r.</t>
  </si>
  <si>
    <t>V 2020r.</t>
  </si>
  <si>
    <t>VI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</si>
  <si>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</si>
  <si>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</si>
  <si>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</si>
  <si>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</si>
  <si>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</si>
  <si>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</si>
  <si>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</si>
  <si>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</si>
  <si>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</si>
  <si>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</si>
  <si>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</si>
  <si>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</si>
  <si>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</si>
  <si>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</si>
  <si>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</si>
  <si>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</si>
  <si>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30.06.2020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</si>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</sst>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166" fontId="42" fillId="0" borderId="0" xfId="2" applyNumberFormat="1" applyFont="1" applyBorder="1" applyAlignment="1">
      <alignment horizontal="right"/>
    </xf>
    <xf numFmtId="0" fontId="36" fillId="0" borderId="0" xfId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/>
    <xf numFmtId="0" fontId="49" fillId="2" borderId="0" xfId="0" applyFont="1" applyFill="1" applyAlignment="1">
      <alignment horizontal="center" wrapText="1"/>
    </xf>
    <xf numFmtId="0" fontId="50" fillId="0" borderId="0" xfId="0" applyFont="1" applyAlignment="1">
      <alignment horizontal="center" wrapText="1"/>
    </xf>
    <xf numFmtId="0" fontId="46" fillId="2" borderId="0" xfId="0" applyFont="1" applyFill="1" applyAlignment="1">
      <alignment horizontal="left" vertical="center"/>
    </xf>
    <xf numFmtId="0" fontId="0" fillId="2" borderId="0" xfId="0" applyFill="1"/>
    <xf numFmtId="0" fontId="51" fillId="2" borderId="0" xfId="0" applyFont="1" applyFill="1" applyAlignment="1">
      <alignment horizontal="center"/>
    </xf>
    <xf numFmtId="0" fontId="5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2" fillId="0" borderId="2" xfId="0" applyFont="1" applyBorder="1" applyAlignment="1">
      <alignment horizontal="center" vertical="center"/>
    </xf>
    <xf numFmtId="0" fontId="53" fillId="0" borderId="3" xfId="0" applyFont="1" applyBorder="1" applyAlignment="1"/>
    <xf numFmtId="0" fontId="53" fillId="0" borderId="4" xfId="0" applyFont="1" applyBorder="1" applyAlignment="1">
      <alignment horizontal="right" vertical="top" wrapText="1"/>
    </xf>
    <xf numFmtId="0" fontId="54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6" fillId="0" borderId="84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center" vertical="center"/>
    </xf>
    <xf numFmtId="0" fontId="58" fillId="3" borderId="34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/>
    </xf>
    <xf numFmtId="0" fontId="59" fillId="0" borderId="85" xfId="0" applyFont="1" applyBorder="1" applyAlignment="1">
      <alignment horizontal="left" vertical="center" wrapText="1"/>
    </xf>
    <xf numFmtId="0" fontId="59" fillId="0" borderId="34" xfId="0" applyFont="1" applyBorder="1" applyAlignment="1">
      <alignment horizontal="left" vertical="center" wrapText="1"/>
    </xf>
    <xf numFmtId="0" fontId="59" fillId="0" borderId="86" xfId="0" applyFont="1" applyBorder="1" applyAlignment="1">
      <alignment horizontal="left" vertical="center" wrapText="1"/>
    </xf>
    <xf numFmtId="0" fontId="60" fillId="0" borderId="13" xfId="0" applyFont="1" applyBorder="1"/>
    <xf numFmtId="0" fontId="61" fillId="0" borderId="22" xfId="0" applyFont="1" applyBorder="1" applyAlignment="1">
      <alignment vertical="center" wrapText="1"/>
    </xf>
    <xf numFmtId="0" fontId="61" fillId="0" borderId="27" xfId="0" applyFont="1" applyBorder="1" applyAlignment="1">
      <alignment vertical="center" wrapText="1"/>
    </xf>
    <xf numFmtId="0" fontId="62" fillId="0" borderId="27" xfId="0" applyFont="1" applyFill="1" applyBorder="1" applyAlignment="1">
      <alignment horizontal="center" vertical="center" wrapText="1"/>
    </xf>
    <xf numFmtId="1" fontId="62" fillId="0" borderId="27" xfId="0" applyNumberFormat="1" applyFont="1" applyFill="1" applyBorder="1" applyAlignment="1">
      <alignment horizontal="center" vertical="center"/>
    </xf>
    <xf numFmtId="0" fontId="62" fillId="0" borderId="27" xfId="0" applyFont="1" applyFill="1" applyBorder="1" applyAlignment="1">
      <alignment horizontal="center" vertical="center"/>
    </xf>
    <xf numFmtId="1" fontId="62" fillId="0" borderId="28" xfId="0" applyNumberFormat="1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center" vertical="center"/>
    </xf>
    <xf numFmtId="0" fontId="61" fillId="0" borderId="24" xfId="0" applyFont="1" applyBorder="1" applyAlignment="1">
      <alignment vertical="center" wrapText="1"/>
    </xf>
    <xf numFmtId="0" fontId="61" fillId="0" borderId="23" xfId="0" applyFont="1" applyBorder="1" applyAlignment="1">
      <alignment vertical="center" wrapText="1"/>
    </xf>
    <xf numFmtId="0" fontId="64" fillId="0" borderId="44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/>
    </xf>
    <xf numFmtId="0" fontId="65" fillId="0" borderId="0" xfId="0" applyFont="1"/>
    <xf numFmtId="0" fontId="61" fillId="0" borderId="21" xfId="0" applyFont="1" applyBorder="1" applyAlignment="1">
      <alignment vertical="center" wrapText="1"/>
    </xf>
    <xf numFmtId="0" fontId="62" fillId="0" borderId="22" xfId="0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 wrapText="1"/>
    </xf>
    <xf numFmtId="1" fontId="62" fillId="0" borderId="22" xfId="0" applyNumberFormat="1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/>
    </xf>
    <xf numFmtId="1" fontId="62" fillId="0" borderId="21" xfId="0" applyNumberFormat="1" applyFont="1" applyFill="1" applyBorder="1" applyAlignment="1">
      <alignment horizontal="center" vertical="center" wrapText="1"/>
    </xf>
    <xf numFmtId="0" fontId="60" fillId="0" borderId="13" xfId="0" applyFont="1" applyBorder="1" applyAlignment="1">
      <alignment horizontal="center"/>
    </xf>
    <xf numFmtId="0" fontId="61" fillId="0" borderId="76" xfId="0" applyFont="1" applyBorder="1" applyAlignment="1">
      <alignment vertical="center" wrapText="1"/>
    </xf>
    <xf numFmtId="0" fontId="61" fillId="0" borderId="47" xfId="0" applyFont="1" applyBorder="1" applyAlignment="1">
      <alignment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32" xfId="0" applyFont="1" applyFill="1" applyBorder="1" applyAlignment="1">
      <alignment horizontal="center" vertical="center"/>
    </xf>
    <xf numFmtId="0" fontId="62" fillId="0" borderId="46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0" fontId="58" fillId="0" borderId="87" xfId="0" applyFont="1" applyBorder="1" applyAlignment="1">
      <alignment horizontal="center"/>
    </xf>
    <xf numFmtId="0" fontId="59" fillId="0" borderId="87" xfId="0" applyFont="1" applyBorder="1" applyAlignment="1">
      <alignment horizontal="left" vertical="center" wrapText="1"/>
    </xf>
    <xf numFmtId="0" fontId="60" fillId="0" borderId="88" xfId="0" applyFont="1" applyBorder="1" applyAlignment="1">
      <alignment horizontal="center"/>
    </xf>
    <xf numFmtId="0" fontId="61" fillId="0" borderId="89" xfId="0" applyFont="1" applyBorder="1" applyAlignment="1">
      <alignment vertical="center" wrapText="1"/>
    </xf>
    <xf numFmtId="0" fontId="62" fillId="0" borderId="28" xfId="0" applyFont="1" applyFill="1" applyBorder="1" applyAlignment="1">
      <alignment horizontal="center" vertical="center"/>
    </xf>
    <xf numFmtId="0" fontId="60" fillId="0" borderId="88" xfId="0" applyFont="1" applyFill="1" applyBorder="1" applyAlignment="1">
      <alignment horizontal="center"/>
    </xf>
    <xf numFmtId="0" fontId="61" fillId="0" borderId="89" xfId="0" applyFont="1" applyFill="1" applyBorder="1" applyAlignment="1">
      <alignment horizontal="left" vertical="center" wrapText="1"/>
    </xf>
    <xf numFmtId="0" fontId="61" fillId="0" borderId="22" xfId="0" applyFont="1" applyFill="1" applyBorder="1" applyAlignment="1">
      <alignment horizontal="left" vertical="center" wrapText="1"/>
    </xf>
    <xf numFmtId="0" fontId="65" fillId="0" borderId="0" xfId="0" applyFont="1" applyFill="1"/>
    <xf numFmtId="0" fontId="0" fillId="0" borderId="0" xfId="0" applyFill="1"/>
    <xf numFmtId="0" fontId="61" fillId="0" borderId="75" xfId="0" applyFont="1" applyFill="1" applyBorder="1" applyAlignment="1">
      <alignment horizontal="left" vertical="center" wrapText="1"/>
    </xf>
    <xf numFmtId="0" fontId="61" fillId="0" borderId="47" xfId="0" applyFont="1" applyFill="1" applyBorder="1" applyAlignment="1">
      <alignment horizontal="left" vertical="center" wrapText="1"/>
    </xf>
    <xf numFmtId="0" fontId="60" fillId="0" borderId="90" xfId="0" applyFont="1" applyFill="1" applyBorder="1" applyAlignment="1">
      <alignment horizontal="center"/>
    </xf>
    <xf numFmtId="0" fontId="61" fillId="0" borderId="91" xfId="0" applyFont="1" applyFill="1" applyBorder="1" applyAlignment="1">
      <alignment horizontal="left" vertical="center" wrapText="1"/>
    </xf>
    <xf numFmtId="0" fontId="61" fillId="0" borderId="31" xfId="0" applyFont="1" applyFill="1" applyBorder="1" applyAlignment="1">
      <alignment horizontal="left" vertical="center" wrapText="1"/>
    </xf>
    <xf numFmtId="0" fontId="62" fillId="0" borderId="31" xfId="0" applyFont="1" applyFill="1" applyBorder="1" applyAlignment="1">
      <alignment horizontal="center" vertical="center" wrapText="1"/>
    </xf>
    <xf numFmtId="0" fontId="62" fillId="0" borderId="33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58" fillId="0" borderId="85" xfId="0" applyFont="1" applyBorder="1" applyAlignment="1">
      <alignment horizontal="left" vertical="center" wrapText="1"/>
    </xf>
    <xf numFmtId="0" fontId="58" fillId="0" borderId="34" xfId="0" applyFont="1" applyBorder="1" applyAlignment="1">
      <alignment horizontal="left" vertical="center" wrapText="1"/>
    </xf>
    <xf numFmtId="0" fontId="58" fillId="0" borderId="86" xfId="0" applyFont="1" applyBorder="1" applyAlignment="1">
      <alignment horizontal="left" vertical="center" wrapText="1"/>
    </xf>
    <xf numFmtId="0" fontId="66" fillId="0" borderId="13" xfId="0" applyFont="1" applyBorder="1"/>
    <xf numFmtId="1" fontId="63" fillId="0" borderId="2" xfId="0" applyNumberFormat="1" applyFont="1" applyFill="1" applyBorder="1" applyAlignment="1">
      <alignment horizontal="center" vertical="center" wrapText="1"/>
    </xf>
    <xf numFmtId="0" fontId="66" fillId="0" borderId="13" xfId="0" applyFont="1" applyBorder="1" applyAlignment="1">
      <alignment horizontal="center"/>
    </xf>
    <xf numFmtId="0" fontId="66" fillId="0" borderId="13" xfId="0" applyFont="1" applyFill="1" applyBorder="1" applyAlignment="1">
      <alignment horizontal="center"/>
    </xf>
    <xf numFmtId="0" fontId="61" fillId="0" borderId="21" xfId="0" applyFont="1" applyFill="1" applyBorder="1" applyAlignment="1">
      <alignment vertical="center" wrapText="1"/>
    </xf>
    <xf numFmtId="0" fontId="61" fillId="0" borderId="22" xfId="0" applyFont="1" applyFill="1" applyBorder="1" applyAlignment="1">
      <alignment vertical="center" wrapText="1"/>
    </xf>
    <xf numFmtId="0" fontId="66" fillId="0" borderId="29" xfId="0" applyFont="1" applyBorder="1"/>
    <xf numFmtId="0" fontId="61" fillId="0" borderId="30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/>
    </xf>
    <xf numFmtId="1" fontId="62" fillId="0" borderId="31" xfId="0" applyNumberFormat="1" applyFont="1" applyFill="1" applyBorder="1" applyAlignment="1">
      <alignment horizontal="center" vertical="center" wrapText="1"/>
    </xf>
    <xf numFmtId="1" fontId="62" fillId="0" borderId="30" xfId="0" applyNumberFormat="1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/>
    </xf>
    <xf numFmtId="0" fontId="58" fillId="0" borderId="85" xfId="0" applyFont="1" applyFill="1" applyBorder="1" applyAlignment="1">
      <alignment horizontal="left"/>
    </xf>
    <xf numFmtId="0" fontId="58" fillId="0" borderId="34" xfId="0" applyFont="1" applyFill="1" applyBorder="1" applyAlignment="1">
      <alignment horizontal="left"/>
    </xf>
    <xf numFmtId="0" fontId="58" fillId="0" borderId="86" xfId="0" applyFont="1" applyFill="1" applyBorder="1" applyAlignment="1">
      <alignment horizontal="left"/>
    </xf>
    <xf numFmtId="1" fontId="67" fillId="0" borderId="27" xfId="0" applyNumberFormat="1" applyFont="1" applyFill="1" applyBorder="1" applyAlignment="1">
      <alignment horizontal="center" vertical="center" wrapText="1"/>
    </xf>
    <xf numFmtId="1" fontId="67" fillId="0" borderId="28" xfId="0" applyNumberFormat="1" applyFont="1" applyFill="1" applyBorder="1" applyAlignment="1">
      <alignment horizontal="center" vertical="center" wrapText="1"/>
    </xf>
    <xf numFmtId="1" fontId="62" fillId="0" borderId="47" xfId="0" applyNumberFormat="1" applyFont="1" applyFill="1" applyBorder="1" applyAlignment="1">
      <alignment horizontal="center" vertical="center" wrapText="1"/>
    </xf>
    <xf numFmtId="1" fontId="62" fillId="0" borderId="76" xfId="0" applyNumberFormat="1" applyFont="1" applyFill="1" applyBorder="1" applyAlignment="1">
      <alignment horizontal="center" vertical="center" wrapText="1"/>
    </xf>
    <xf numFmtId="1" fontId="62" fillId="0" borderId="27" xfId="0" applyNumberFormat="1" applyFont="1" applyFill="1" applyBorder="1" applyAlignment="1">
      <alignment horizontal="center" vertical="center" wrapText="1"/>
    </xf>
    <xf numFmtId="1" fontId="62" fillId="0" borderId="28" xfId="0" applyNumberFormat="1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2" fillId="0" borderId="48" xfId="0" applyFont="1" applyFill="1" applyBorder="1" applyAlignment="1">
      <alignment horizontal="center" vertical="center" wrapText="1"/>
    </xf>
    <xf numFmtId="1" fontId="62" fillId="0" borderId="48" xfId="0" applyNumberFormat="1" applyFont="1" applyFill="1" applyBorder="1" applyAlignment="1">
      <alignment horizontal="center" vertical="center" wrapText="1"/>
    </xf>
    <xf numFmtId="1" fontId="62" fillId="0" borderId="46" xfId="0" applyNumberFormat="1" applyFont="1" applyFill="1" applyBorder="1" applyAlignment="1">
      <alignment horizontal="center" vertical="center" wrapText="1"/>
    </xf>
    <xf numFmtId="0" fontId="66" fillId="0" borderId="29" xfId="0" applyFont="1" applyBorder="1" applyAlignment="1">
      <alignment horizontal="center"/>
    </xf>
    <xf numFmtId="0" fontId="61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2" fillId="0" borderId="32" xfId="0" applyFont="1" applyFill="1" applyBorder="1" applyAlignment="1">
      <alignment horizontal="center" vertical="center" wrapText="1"/>
    </xf>
    <xf numFmtId="1" fontId="62" fillId="0" borderId="32" xfId="0" applyNumberFormat="1" applyFont="1" applyFill="1" applyBorder="1" applyAlignment="1">
      <alignment horizontal="center" vertical="center" wrapText="1"/>
    </xf>
    <xf numFmtId="1" fontId="62" fillId="0" borderId="33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/>
    </xf>
    <xf numFmtId="0" fontId="0" fillId="3" borderId="0" xfId="0" applyFill="1" applyAlignment="1"/>
    <xf numFmtId="0" fontId="58" fillId="0" borderId="40" xfId="0" applyFont="1" applyBorder="1" applyAlignment="1">
      <alignment horizontal="center" vertical="center"/>
    </xf>
    <xf numFmtId="0" fontId="58" fillId="0" borderId="40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68" fillId="0" borderId="0" xfId="0" applyFont="1"/>
    <xf numFmtId="0" fontId="69" fillId="0" borderId="0" xfId="0" applyFont="1" applyFill="1" applyBorder="1" applyAlignment="1">
      <alignment horizontal="right" vertical="center"/>
    </xf>
    <xf numFmtId="0" fontId="46" fillId="0" borderId="0" xfId="0" applyFont="1" applyBorder="1"/>
    <xf numFmtId="0" fontId="48" fillId="0" borderId="0" xfId="0" applyFont="1" applyBorder="1" applyAlignment="1"/>
    <xf numFmtId="0" fontId="69" fillId="0" borderId="0" xfId="0" applyFont="1" applyBorder="1" applyAlignment="1"/>
    <xf numFmtId="1" fontId="69" fillId="0" borderId="0" xfId="0" applyNumberFormat="1" applyFont="1" applyFill="1" applyBorder="1"/>
    <xf numFmtId="0" fontId="48" fillId="0" borderId="0" xfId="0" applyFont="1" applyBorder="1"/>
    <xf numFmtId="0" fontId="69" fillId="0" borderId="0" xfId="0" applyFont="1" applyBorder="1"/>
    <xf numFmtId="1" fontId="69" fillId="0" borderId="0" xfId="0" applyNumberFormat="1" applyFont="1" applyFill="1" applyBorder="1" applyAlignment="1">
      <alignment horizontal="right" vertical="center"/>
    </xf>
    <xf numFmtId="0" fontId="70" fillId="0" borderId="0" xfId="0" applyFont="1"/>
    <xf numFmtId="0" fontId="45" fillId="0" borderId="0" xfId="0" applyFont="1" applyFill="1"/>
    <xf numFmtId="0" fontId="46" fillId="0" borderId="0" xfId="0" applyFont="1" applyFill="1" applyBorder="1" applyAlignment="1">
      <alignment horizontal="right" vertical="center"/>
    </xf>
    <xf numFmtId="1" fontId="46" fillId="0" borderId="0" xfId="0" applyNumberFormat="1" applyFont="1" applyFill="1" applyBorder="1"/>
    <xf numFmtId="1" fontId="46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2019r. do VI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20'!$B$3:$B$15</c:f>
              <c:strCache>
                <c:ptCount val="13"/>
                <c:pt idx="0">
                  <c:v>VI 2019r.</c:v>
                </c:pt>
                <c:pt idx="1">
                  <c:v>VII 2019r.</c:v>
                </c:pt>
                <c:pt idx="2">
                  <c:v>VIII 2019r.</c:v>
                </c:pt>
                <c:pt idx="3">
                  <c:v>IX 2019r.</c:v>
                </c:pt>
                <c:pt idx="4">
                  <c:v>X 2019r.</c:v>
                </c:pt>
                <c:pt idx="5">
                  <c:v>XI 2019r.</c:v>
                </c:pt>
                <c:pt idx="6">
                  <c:v>XII 2019r.</c:v>
                </c:pt>
                <c:pt idx="7">
                  <c:v>I 2020r.</c:v>
                </c:pt>
                <c:pt idx="8">
                  <c:v>II 2020r.</c:v>
                </c:pt>
                <c:pt idx="9">
                  <c:v>III 2020r.</c:v>
                </c:pt>
                <c:pt idx="10">
                  <c:v>IV 2020r.</c:v>
                </c:pt>
                <c:pt idx="11">
                  <c:v>V 2020r.</c:v>
                </c:pt>
                <c:pt idx="12">
                  <c:v>VI 2020r.</c:v>
                </c:pt>
              </c:strCache>
            </c:strRef>
          </c:cat>
          <c:val>
            <c:numRef>
              <c:f>'Wykresy VI 20'!$C$3:$C$15</c:f>
              <c:numCache>
                <c:formatCode>General</c:formatCode>
                <c:ptCount val="13"/>
                <c:pt idx="0">
                  <c:v>19507</c:v>
                </c:pt>
                <c:pt idx="1">
                  <c:v>18949</c:v>
                </c:pt>
                <c:pt idx="2">
                  <c:v>18673</c:v>
                </c:pt>
                <c:pt idx="3">
                  <c:v>18300</c:v>
                </c:pt>
                <c:pt idx="4">
                  <c:v>17926</c:v>
                </c:pt>
                <c:pt idx="5">
                  <c:v>17914</c:v>
                </c:pt>
                <c:pt idx="6">
                  <c:v>18498</c:v>
                </c:pt>
                <c:pt idx="7">
                  <c:v>20174</c:v>
                </c:pt>
                <c:pt idx="8">
                  <c:v>20079</c:v>
                </c:pt>
                <c:pt idx="9">
                  <c:v>19838</c:v>
                </c:pt>
                <c:pt idx="10">
                  <c:v>21613</c:v>
                </c:pt>
                <c:pt idx="11">
                  <c:v>23165</c:v>
                </c:pt>
                <c:pt idx="12">
                  <c:v>23529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09443312"/>
        <c:axId val="309444096"/>
      </c:barChart>
      <c:catAx>
        <c:axId val="3094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9444096"/>
        <c:crossesAt val="17000"/>
        <c:auto val="1"/>
        <c:lblAlgn val="ctr"/>
        <c:lblOffset val="100"/>
        <c:noMultiLvlLbl val="0"/>
      </c:catAx>
      <c:valAx>
        <c:axId val="309444096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9443312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 20'!$I$4:$I$9</c:f>
              <c:numCache>
                <c:formatCode>General</c:formatCode>
                <c:ptCount val="6"/>
                <c:pt idx="0">
                  <c:v>67</c:v>
                </c:pt>
                <c:pt idx="1">
                  <c:v>1</c:v>
                </c:pt>
                <c:pt idx="2">
                  <c:v>0</c:v>
                </c:pt>
                <c:pt idx="3">
                  <c:v>14</c:v>
                </c:pt>
                <c:pt idx="4">
                  <c:v>22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9399728"/>
        <c:axId val="311839448"/>
      </c:barChart>
      <c:catAx>
        <c:axId val="22939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839448"/>
        <c:crosses val="autoZero"/>
        <c:auto val="1"/>
        <c:lblAlgn val="ctr"/>
        <c:lblOffset val="100"/>
        <c:noMultiLvlLbl val="0"/>
      </c:catAx>
      <c:valAx>
        <c:axId val="31183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399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2019r. do VI 2019r. oraz od I 2020r. do VI 2020r.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20'!$E$6:$E$18</c:f>
              <c:strCache>
                <c:ptCount val="13"/>
                <c:pt idx="0">
                  <c:v>I 2019r.</c:v>
                </c:pt>
                <c:pt idx="1">
                  <c:v>II 2019r.</c:v>
                </c:pt>
                <c:pt idx="2">
                  <c:v>III 2019r.</c:v>
                </c:pt>
                <c:pt idx="3">
                  <c:v>IV 2019r.</c:v>
                </c:pt>
                <c:pt idx="4">
                  <c:v>V 2019r.</c:v>
                </c:pt>
                <c:pt idx="5">
                  <c:v>VI 2019r.</c:v>
                </c:pt>
                <c:pt idx="7">
                  <c:v>I 2020r.</c:v>
                </c:pt>
                <c:pt idx="8">
                  <c:v>II 2020r.</c:v>
                </c:pt>
                <c:pt idx="9">
                  <c:v>III 2020r.</c:v>
                </c:pt>
                <c:pt idx="10">
                  <c:v>IV 2020r.</c:v>
                </c:pt>
                <c:pt idx="11">
                  <c:v>V 2020r.</c:v>
                </c:pt>
                <c:pt idx="12">
                  <c:v>VI 2020r.</c:v>
                </c:pt>
              </c:strCache>
            </c:strRef>
          </c:cat>
          <c:val>
            <c:numRef>
              <c:f>'Wykresy VI 20'!$F$6:$F$18</c:f>
              <c:numCache>
                <c:formatCode>General</c:formatCode>
                <c:ptCount val="13"/>
                <c:pt idx="0">
                  <c:v>5397</c:v>
                </c:pt>
                <c:pt idx="1">
                  <c:v>4350</c:v>
                </c:pt>
                <c:pt idx="2">
                  <c:v>4415</c:v>
                </c:pt>
                <c:pt idx="3">
                  <c:v>4133</c:v>
                </c:pt>
                <c:pt idx="4">
                  <c:v>4267</c:v>
                </c:pt>
                <c:pt idx="5">
                  <c:v>3510</c:v>
                </c:pt>
                <c:pt idx="7">
                  <c:v>3771</c:v>
                </c:pt>
                <c:pt idx="8">
                  <c:v>3319</c:v>
                </c:pt>
                <c:pt idx="9">
                  <c:v>2028</c:v>
                </c:pt>
                <c:pt idx="10">
                  <c:v>2950</c:v>
                </c:pt>
                <c:pt idx="11">
                  <c:v>3029</c:v>
                </c:pt>
                <c:pt idx="12">
                  <c:v>4007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11835920"/>
        <c:axId val="311839840"/>
        <c:axId val="0"/>
      </c:bar3DChart>
      <c:catAx>
        <c:axId val="31183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839840"/>
        <c:crosses val="autoZero"/>
        <c:auto val="1"/>
        <c:lblAlgn val="ctr"/>
        <c:lblOffset val="100"/>
        <c:noMultiLvlLbl val="0"/>
      </c:catAx>
      <c:valAx>
        <c:axId val="31183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1183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0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978778293738922"/>
          <c:y val="0.3310354330708660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117482109608094E-2"/>
                  <c:y val="-4.7262139107611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357673239562997E-2"/>
                  <c:y val="-9.02755905511811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5875765529308825"/>
                  <c:y val="3.28136482939632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4.8373712901271959E-2"/>
                  <c:y val="9.693782808398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4.1956165735693295E-2"/>
                  <c:y val="0.103897309711285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0363124481234723"/>
                  <c:y val="0.125225065616797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9151804742355919E-2"/>
                  <c:y val="0.13204625984251969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7.5486685959126928E-2"/>
                  <c:y val="0.130157480314960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6187170513942167"/>
                  <c:y val="5.72337598425197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3932711936648945"/>
                  <c:y val="-7.82065288713911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4048949009578938E-2"/>
                  <c:y val="-0.1548882874015748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1.9209233461201965E-2"/>
                  <c:y val="-0.273645997375328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9.52435112277632E-2"/>
                  <c:y val="-0.17827362204724409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 20'!$K$22:$K$34</c:f>
              <c:numCache>
                <c:formatCode>0.00%</c:formatCode>
                <c:ptCount val="13"/>
                <c:pt idx="0">
                  <c:v>0.54039099963113246</c:v>
                </c:pt>
                <c:pt idx="1">
                  <c:v>4.6108447067502764E-2</c:v>
                </c:pt>
                <c:pt idx="2">
                  <c:v>1.2910365178900774E-2</c:v>
                </c:pt>
                <c:pt idx="3">
                  <c:v>2.4714127628181481E-2</c:v>
                </c:pt>
                <c:pt idx="4">
                  <c:v>2.2869789745481373E-2</c:v>
                </c:pt>
                <c:pt idx="5">
                  <c:v>1.3648100331980819E-2</c:v>
                </c:pt>
                <c:pt idx="6">
                  <c:v>8.1150866838804875E-2</c:v>
                </c:pt>
                <c:pt idx="7">
                  <c:v>3.6200000000000003E-2</c:v>
                </c:pt>
                <c:pt idx="8">
                  <c:v>1.7336776097381039E-2</c:v>
                </c:pt>
                <c:pt idx="9">
                  <c:v>6.7502766506824047E-2</c:v>
                </c:pt>
                <c:pt idx="10">
                  <c:v>4.9428255256362963E-2</c:v>
                </c:pt>
                <c:pt idx="11">
                  <c:v>5.9018812246403544E-3</c:v>
                </c:pt>
                <c:pt idx="12">
                  <c:v>8.1888601991884913E-2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</sheetNames>
    <sheetDataSet>
      <sheetData sheetId="0"/>
      <sheetData sheetId="1"/>
      <sheetData sheetId="2"/>
      <sheetData sheetId="3"/>
      <sheetData sheetId="4">
        <row r="6">
          <cell r="E6">
            <v>1984</v>
          </cell>
          <cell r="F6">
            <v>1229</v>
          </cell>
          <cell r="G6">
            <v>1733</v>
          </cell>
          <cell r="H6">
            <v>1986</v>
          </cell>
          <cell r="I6">
            <v>2129</v>
          </cell>
          <cell r="J6">
            <v>619</v>
          </cell>
          <cell r="K6">
            <v>1978</v>
          </cell>
          <cell r="L6">
            <v>825</v>
          </cell>
          <cell r="M6">
            <v>1199</v>
          </cell>
          <cell r="N6">
            <v>1159</v>
          </cell>
          <cell r="O6">
            <v>2293</v>
          </cell>
          <cell r="P6">
            <v>1820</v>
          </cell>
          <cell r="Q6">
            <v>2081</v>
          </cell>
          <cell r="R6">
            <v>2130</v>
          </cell>
          <cell r="S6">
            <v>23165</v>
          </cell>
        </row>
        <row r="46">
          <cell r="E46">
            <v>2404</v>
          </cell>
          <cell r="F46">
            <v>1235</v>
          </cell>
          <cell r="G46">
            <v>939</v>
          </cell>
          <cell r="H46">
            <v>708</v>
          </cell>
          <cell r="I46">
            <v>1116</v>
          </cell>
          <cell r="J46">
            <v>427</v>
          </cell>
          <cell r="K46">
            <v>640</v>
          </cell>
          <cell r="L46">
            <v>462</v>
          </cell>
          <cell r="M46">
            <v>1452</v>
          </cell>
          <cell r="N46">
            <v>1306</v>
          </cell>
          <cell r="O46">
            <v>1929</v>
          </cell>
          <cell r="P46">
            <v>638</v>
          </cell>
          <cell r="Q46">
            <v>632</v>
          </cell>
          <cell r="R46">
            <v>1209</v>
          </cell>
          <cell r="S46">
            <v>15097</v>
          </cell>
        </row>
        <row r="49">
          <cell r="E49">
            <v>21</v>
          </cell>
          <cell r="F49">
            <v>16</v>
          </cell>
          <cell r="G49">
            <v>23</v>
          </cell>
          <cell r="H49">
            <v>11</v>
          </cell>
          <cell r="I49">
            <v>23</v>
          </cell>
          <cell r="J49">
            <v>8</v>
          </cell>
          <cell r="K49">
            <v>41</v>
          </cell>
          <cell r="L49">
            <v>19</v>
          </cell>
          <cell r="M49">
            <v>0</v>
          </cell>
          <cell r="N49">
            <v>13</v>
          </cell>
          <cell r="O49">
            <v>41</v>
          </cell>
          <cell r="P49">
            <v>10</v>
          </cell>
          <cell r="Q49">
            <v>79</v>
          </cell>
          <cell r="R49">
            <v>40</v>
          </cell>
          <cell r="S49">
            <v>345</v>
          </cell>
        </row>
        <row r="51">
          <cell r="E51">
            <v>3</v>
          </cell>
          <cell r="F51">
            <v>5</v>
          </cell>
          <cell r="G51">
            <v>18</v>
          </cell>
          <cell r="H51">
            <v>16</v>
          </cell>
          <cell r="I51">
            <v>20</v>
          </cell>
          <cell r="J51">
            <v>2</v>
          </cell>
          <cell r="K51">
            <v>29</v>
          </cell>
          <cell r="L51">
            <v>15</v>
          </cell>
          <cell r="M51">
            <v>9</v>
          </cell>
          <cell r="N51">
            <v>9</v>
          </cell>
          <cell r="O51">
            <v>5</v>
          </cell>
          <cell r="P51">
            <v>24</v>
          </cell>
          <cell r="Q51">
            <v>81</v>
          </cell>
          <cell r="R51">
            <v>13</v>
          </cell>
          <cell r="S51">
            <v>249</v>
          </cell>
        </row>
        <row r="53">
          <cell r="E53">
            <v>23</v>
          </cell>
          <cell r="F53">
            <v>13</v>
          </cell>
          <cell r="G53">
            <v>13</v>
          </cell>
          <cell r="H53">
            <v>26</v>
          </cell>
          <cell r="I53">
            <v>0</v>
          </cell>
          <cell r="J53">
            <v>2</v>
          </cell>
          <cell r="K53">
            <v>2</v>
          </cell>
          <cell r="L53">
            <v>6</v>
          </cell>
          <cell r="M53">
            <v>0</v>
          </cell>
          <cell r="N53">
            <v>24</v>
          </cell>
          <cell r="O53">
            <v>12</v>
          </cell>
          <cell r="P53">
            <v>3</v>
          </cell>
          <cell r="Q53">
            <v>7</v>
          </cell>
          <cell r="R53">
            <v>19</v>
          </cell>
          <cell r="S53">
            <v>150</v>
          </cell>
        </row>
        <row r="55">
          <cell r="E55">
            <v>13</v>
          </cell>
          <cell r="F55">
            <v>6</v>
          </cell>
          <cell r="G55">
            <v>14</v>
          </cell>
          <cell r="H55">
            <v>14</v>
          </cell>
          <cell r="I55">
            <v>7</v>
          </cell>
          <cell r="J55">
            <v>3</v>
          </cell>
          <cell r="K55">
            <v>5</v>
          </cell>
          <cell r="L55">
            <v>3</v>
          </cell>
          <cell r="M55">
            <v>0</v>
          </cell>
          <cell r="N55">
            <v>12</v>
          </cell>
          <cell r="O55">
            <v>8</v>
          </cell>
          <cell r="P55">
            <v>2</v>
          </cell>
          <cell r="Q55">
            <v>12</v>
          </cell>
          <cell r="R55">
            <v>3</v>
          </cell>
          <cell r="S55">
            <v>102</v>
          </cell>
        </row>
        <row r="57">
          <cell r="E57">
            <v>12</v>
          </cell>
          <cell r="F57">
            <v>17</v>
          </cell>
          <cell r="G57">
            <v>7</v>
          </cell>
          <cell r="H57">
            <v>28</v>
          </cell>
          <cell r="I57">
            <v>12</v>
          </cell>
          <cell r="J57">
            <v>2</v>
          </cell>
          <cell r="K57">
            <v>22</v>
          </cell>
          <cell r="L57">
            <v>2</v>
          </cell>
          <cell r="M57">
            <v>14</v>
          </cell>
          <cell r="N57">
            <v>9</v>
          </cell>
          <cell r="O57">
            <v>10</v>
          </cell>
          <cell r="P57">
            <v>5</v>
          </cell>
          <cell r="Q57">
            <v>26</v>
          </cell>
          <cell r="R57">
            <v>6</v>
          </cell>
          <cell r="S57">
            <v>172</v>
          </cell>
        </row>
        <row r="59">
          <cell r="E59">
            <v>5</v>
          </cell>
          <cell r="F59">
            <v>7</v>
          </cell>
          <cell r="G59">
            <v>4</v>
          </cell>
          <cell r="H59">
            <v>32</v>
          </cell>
          <cell r="I59">
            <v>7</v>
          </cell>
          <cell r="J59">
            <v>0</v>
          </cell>
          <cell r="K59">
            <v>3</v>
          </cell>
          <cell r="L59">
            <v>8</v>
          </cell>
          <cell r="M59">
            <v>4</v>
          </cell>
          <cell r="N59">
            <v>17</v>
          </cell>
          <cell r="O59">
            <v>11</v>
          </cell>
          <cell r="P59">
            <v>0</v>
          </cell>
          <cell r="Q59">
            <v>0</v>
          </cell>
          <cell r="R59">
            <v>5</v>
          </cell>
          <cell r="S59">
            <v>103</v>
          </cell>
        </row>
        <row r="61">
          <cell r="E61">
            <v>40</v>
          </cell>
          <cell r="F61">
            <v>33</v>
          </cell>
          <cell r="G61">
            <v>47</v>
          </cell>
          <cell r="H61">
            <v>71</v>
          </cell>
          <cell r="I61">
            <v>41</v>
          </cell>
          <cell r="J61">
            <v>12</v>
          </cell>
          <cell r="K61">
            <v>162</v>
          </cell>
          <cell r="L61">
            <v>42</v>
          </cell>
          <cell r="M61">
            <v>74</v>
          </cell>
          <cell r="N61">
            <v>11</v>
          </cell>
          <cell r="O61">
            <v>71</v>
          </cell>
          <cell r="P61">
            <v>44</v>
          </cell>
          <cell r="Q61">
            <v>33</v>
          </cell>
          <cell r="R61">
            <v>100</v>
          </cell>
          <cell r="S61">
            <v>781</v>
          </cell>
        </row>
        <row r="63">
          <cell r="E63">
            <v>0</v>
          </cell>
          <cell r="F63">
            <v>20</v>
          </cell>
          <cell r="G63">
            <v>3</v>
          </cell>
          <cell r="H63">
            <v>0</v>
          </cell>
          <cell r="I63">
            <v>16</v>
          </cell>
          <cell r="J63">
            <v>20</v>
          </cell>
          <cell r="K63">
            <v>66</v>
          </cell>
          <cell r="L63">
            <v>8</v>
          </cell>
          <cell r="M63">
            <v>27</v>
          </cell>
          <cell r="N63">
            <v>38</v>
          </cell>
          <cell r="O63">
            <v>36</v>
          </cell>
          <cell r="P63">
            <v>7</v>
          </cell>
          <cell r="Q63">
            <v>52</v>
          </cell>
          <cell r="R63">
            <v>187</v>
          </cell>
          <cell r="S63">
            <v>480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5" t="s">
        <v>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7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40" t="s">
        <v>19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8"/>
    </row>
    <row r="5" spans="2:27" ht="29.1" customHeight="1" thickTop="1" thickBot="1">
      <c r="B5" s="14" t="s">
        <v>20</v>
      </c>
      <c r="C5" s="269" t="s">
        <v>21</v>
      </c>
      <c r="D5" s="270"/>
      <c r="E5" s="15">
        <v>3.4</v>
      </c>
      <c r="F5" s="15">
        <v>4.5999999999999996</v>
      </c>
      <c r="G5" s="15">
        <v>9.8000000000000007</v>
      </c>
      <c r="H5" s="15">
        <v>9.9</v>
      </c>
      <c r="I5" s="15">
        <v>7.7</v>
      </c>
      <c r="J5" s="15">
        <v>3.6</v>
      </c>
      <c r="K5" s="15">
        <v>11.4</v>
      </c>
      <c r="L5" s="15">
        <v>7</v>
      </c>
      <c r="M5" s="15">
        <v>4.7</v>
      </c>
      <c r="N5" s="15">
        <v>8.6999999999999993</v>
      </c>
      <c r="O5" s="15">
        <v>3.3</v>
      </c>
      <c r="P5" s="15">
        <v>7</v>
      </c>
      <c r="Q5" s="15">
        <v>9.8000000000000007</v>
      </c>
      <c r="R5" s="16">
        <v>6.5</v>
      </c>
      <c r="S5" s="17">
        <v>6</v>
      </c>
      <c r="T5" s="1" t="s">
        <v>22</v>
      </c>
    </row>
    <row r="6" spans="2:27" s="4" customFormat="1" ht="28.5" customHeight="1" thickTop="1" thickBot="1">
      <c r="B6" s="18" t="s">
        <v>23</v>
      </c>
      <c r="C6" s="271" t="s">
        <v>24</v>
      </c>
      <c r="D6" s="272"/>
      <c r="E6" s="19">
        <v>2103</v>
      </c>
      <c r="F6" s="20">
        <v>1298</v>
      </c>
      <c r="G6" s="20">
        <v>1697</v>
      </c>
      <c r="H6" s="20">
        <v>1907</v>
      </c>
      <c r="I6" s="20">
        <v>2152</v>
      </c>
      <c r="J6" s="20">
        <v>636</v>
      </c>
      <c r="K6" s="20">
        <v>1935</v>
      </c>
      <c r="L6" s="20">
        <v>857</v>
      </c>
      <c r="M6" s="20">
        <v>1246</v>
      </c>
      <c r="N6" s="20">
        <v>1134</v>
      </c>
      <c r="O6" s="20">
        <v>2439</v>
      </c>
      <c r="P6" s="20">
        <v>1920</v>
      </c>
      <c r="Q6" s="20">
        <v>2093</v>
      </c>
      <c r="R6" s="21">
        <v>2112</v>
      </c>
      <c r="S6" s="22">
        <f>SUM(E6:R6)</f>
        <v>23529</v>
      </c>
    </row>
    <row r="7" spans="2:27" s="4" customFormat="1" ht="29.1" customHeight="1" thickTop="1" thickBot="1">
      <c r="B7" s="23"/>
      <c r="C7" s="273" t="s">
        <v>25</v>
      </c>
      <c r="D7" s="273"/>
      <c r="E7" s="24">
        <f>'[1]Stan i struktura V 20'!E6</f>
        <v>1984</v>
      </c>
      <c r="F7" s="25">
        <f>'[1]Stan i struktura V 20'!F6</f>
        <v>1229</v>
      </c>
      <c r="G7" s="25">
        <f>'[1]Stan i struktura V 20'!G6</f>
        <v>1733</v>
      </c>
      <c r="H7" s="25">
        <f>'[1]Stan i struktura V 20'!H6</f>
        <v>1986</v>
      </c>
      <c r="I7" s="25">
        <f>'[1]Stan i struktura V 20'!I6</f>
        <v>2129</v>
      </c>
      <c r="J7" s="25">
        <f>'[1]Stan i struktura V 20'!J6</f>
        <v>619</v>
      </c>
      <c r="K7" s="25">
        <f>'[1]Stan i struktura V 20'!K6</f>
        <v>1978</v>
      </c>
      <c r="L7" s="25">
        <f>'[1]Stan i struktura V 20'!L6</f>
        <v>825</v>
      </c>
      <c r="M7" s="25">
        <f>'[1]Stan i struktura V 20'!M6</f>
        <v>1199</v>
      </c>
      <c r="N7" s="25">
        <f>'[1]Stan i struktura V 20'!N6</f>
        <v>1159</v>
      </c>
      <c r="O7" s="25">
        <f>'[1]Stan i struktura V 20'!O6</f>
        <v>2293</v>
      </c>
      <c r="P7" s="25">
        <f>'[1]Stan i struktura V 20'!P6</f>
        <v>1820</v>
      </c>
      <c r="Q7" s="25">
        <f>'[1]Stan i struktura V 20'!Q6</f>
        <v>2081</v>
      </c>
      <c r="R7" s="26">
        <f>'[1]Stan i struktura V 20'!R6</f>
        <v>2130</v>
      </c>
      <c r="S7" s="27">
        <f>'[1]Stan i struktura V 20'!S6</f>
        <v>23165</v>
      </c>
      <c r="T7" s="28"/>
      <c r="V7" s="29">
        <f>SUM(E7:R7)</f>
        <v>23165</v>
      </c>
    </row>
    <row r="8" spans="2:27" ht="29.1" customHeight="1" thickTop="1" thickBot="1">
      <c r="B8" s="30"/>
      <c r="C8" s="251" t="s">
        <v>26</v>
      </c>
      <c r="D8" s="244"/>
      <c r="E8" s="31">
        <f t="shared" ref="E8:S8" si="0">E6-E7</f>
        <v>119</v>
      </c>
      <c r="F8" s="31">
        <f t="shared" si="0"/>
        <v>69</v>
      </c>
      <c r="G8" s="31">
        <f t="shared" si="0"/>
        <v>-36</v>
      </c>
      <c r="H8" s="31">
        <f t="shared" si="0"/>
        <v>-79</v>
      </c>
      <c r="I8" s="31">
        <f t="shared" si="0"/>
        <v>23</v>
      </c>
      <c r="J8" s="31">
        <f t="shared" si="0"/>
        <v>17</v>
      </c>
      <c r="K8" s="31">
        <f t="shared" si="0"/>
        <v>-43</v>
      </c>
      <c r="L8" s="31">
        <f t="shared" si="0"/>
        <v>32</v>
      </c>
      <c r="M8" s="31">
        <f t="shared" si="0"/>
        <v>47</v>
      </c>
      <c r="N8" s="31">
        <f t="shared" si="0"/>
        <v>-25</v>
      </c>
      <c r="O8" s="31">
        <f t="shared" si="0"/>
        <v>146</v>
      </c>
      <c r="P8" s="31">
        <f t="shared" si="0"/>
        <v>100</v>
      </c>
      <c r="Q8" s="31">
        <f t="shared" si="0"/>
        <v>12</v>
      </c>
      <c r="R8" s="32">
        <f t="shared" si="0"/>
        <v>-18</v>
      </c>
      <c r="S8" s="33">
        <f t="shared" si="0"/>
        <v>364</v>
      </c>
      <c r="T8" s="34"/>
    </row>
    <row r="9" spans="2:27" ht="29.1" customHeight="1" thickTop="1" thickBot="1">
      <c r="B9" s="35"/>
      <c r="C9" s="247" t="s">
        <v>27</v>
      </c>
      <c r="D9" s="248"/>
      <c r="E9" s="36">
        <f t="shared" ref="E9:S9" si="1">E6/E7*100</f>
        <v>105.99798387096774</v>
      </c>
      <c r="F9" s="36">
        <f t="shared" si="1"/>
        <v>105.61432058584215</v>
      </c>
      <c r="G9" s="36">
        <f t="shared" si="1"/>
        <v>97.922677437968844</v>
      </c>
      <c r="H9" s="36">
        <f t="shared" si="1"/>
        <v>96.022155085599195</v>
      </c>
      <c r="I9" s="36">
        <f t="shared" si="1"/>
        <v>101.08031939877877</v>
      </c>
      <c r="J9" s="36">
        <f t="shared" si="1"/>
        <v>102.74636510500808</v>
      </c>
      <c r="K9" s="36">
        <f t="shared" si="1"/>
        <v>97.826086956521735</v>
      </c>
      <c r="L9" s="36">
        <f t="shared" si="1"/>
        <v>103.87878787878788</v>
      </c>
      <c r="M9" s="36">
        <f t="shared" si="1"/>
        <v>103.91993327773143</v>
      </c>
      <c r="N9" s="36">
        <f t="shared" si="1"/>
        <v>97.84296807592753</v>
      </c>
      <c r="O9" s="36">
        <f t="shared" si="1"/>
        <v>106.36720453554295</v>
      </c>
      <c r="P9" s="36">
        <f t="shared" si="1"/>
        <v>105.4945054945055</v>
      </c>
      <c r="Q9" s="36">
        <f t="shared" si="1"/>
        <v>100.57664584334454</v>
      </c>
      <c r="R9" s="37">
        <f t="shared" si="1"/>
        <v>99.154929577464785</v>
      </c>
      <c r="S9" s="38">
        <f t="shared" si="1"/>
        <v>101.57133606734297</v>
      </c>
      <c r="T9" s="34"/>
      <c r="AA9" s="39"/>
    </row>
    <row r="10" spans="2:27" s="4" customFormat="1" ht="29.1" customHeight="1" thickTop="1" thickBot="1">
      <c r="B10" s="40" t="s">
        <v>28</v>
      </c>
      <c r="C10" s="249" t="s">
        <v>29</v>
      </c>
      <c r="D10" s="250"/>
      <c r="E10" s="41">
        <v>333</v>
      </c>
      <c r="F10" s="42">
        <v>194</v>
      </c>
      <c r="G10" s="43">
        <v>160</v>
      </c>
      <c r="H10" s="43">
        <v>200</v>
      </c>
      <c r="I10" s="43">
        <v>276</v>
      </c>
      <c r="J10" s="43">
        <v>81</v>
      </c>
      <c r="K10" s="43">
        <v>202</v>
      </c>
      <c r="L10" s="43">
        <v>140</v>
      </c>
      <c r="M10" s="44">
        <v>212</v>
      </c>
      <c r="N10" s="44">
        <v>98</v>
      </c>
      <c r="O10" s="44">
        <v>340</v>
      </c>
      <c r="P10" s="44">
        <v>247</v>
      </c>
      <c r="Q10" s="44">
        <v>290</v>
      </c>
      <c r="R10" s="44">
        <v>302</v>
      </c>
      <c r="S10" s="45">
        <f>SUM(E10:R10)</f>
        <v>3075</v>
      </c>
      <c r="T10" s="28"/>
    </row>
    <row r="11" spans="2:27" ht="29.1" customHeight="1" thickTop="1" thickBot="1">
      <c r="B11" s="46"/>
      <c r="C11" s="251" t="s">
        <v>30</v>
      </c>
      <c r="D11" s="244"/>
      <c r="E11" s="47">
        <f t="shared" ref="E11:S11" si="2">E76/E10*100</f>
        <v>27.927927927927925</v>
      </c>
      <c r="F11" s="47">
        <f t="shared" si="2"/>
        <v>22.680412371134022</v>
      </c>
      <c r="G11" s="47">
        <f t="shared" si="2"/>
        <v>17.5</v>
      </c>
      <c r="H11" s="47">
        <f t="shared" si="2"/>
        <v>16</v>
      </c>
      <c r="I11" s="47">
        <f t="shared" si="2"/>
        <v>13.768115942028986</v>
      </c>
      <c r="J11" s="47">
        <f t="shared" si="2"/>
        <v>19.753086419753085</v>
      </c>
      <c r="K11" s="47">
        <f t="shared" si="2"/>
        <v>12.871287128712872</v>
      </c>
      <c r="L11" s="47">
        <f t="shared" si="2"/>
        <v>19.285714285714288</v>
      </c>
      <c r="M11" s="47">
        <f t="shared" si="2"/>
        <v>20.754716981132077</v>
      </c>
      <c r="N11" s="47">
        <f t="shared" si="2"/>
        <v>19.387755102040817</v>
      </c>
      <c r="O11" s="47">
        <f t="shared" si="2"/>
        <v>20.882352941176471</v>
      </c>
      <c r="P11" s="47">
        <f t="shared" si="2"/>
        <v>18.623481781376519</v>
      </c>
      <c r="Q11" s="47">
        <f t="shared" si="2"/>
        <v>15.517241379310345</v>
      </c>
      <c r="R11" s="48">
        <f t="shared" si="2"/>
        <v>19.536423841059602</v>
      </c>
      <c r="S11" s="49">
        <f t="shared" si="2"/>
        <v>19.121951219512194</v>
      </c>
      <c r="T11" s="34"/>
    </row>
    <row r="12" spans="2:27" ht="29.1" customHeight="1" thickTop="1" thickBot="1">
      <c r="B12" s="50" t="s">
        <v>31</v>
      </c>
      <c r="C12" s="252" t="s">
        <v>32</v>
      </c>
      <c r="D12" s="253"/>
      <c r="E12" s="41">
        <v>214</v>
      </c>
      <c r="F12" s="43">
        <v>125</v>
      </c>
      <c r="G12" s="43">
        <v>196</v>
      </c>
      <c r="H12" s="43">
        <v>279</v>
      </c>
      <c r="I12" s="43">
        <v>253</v>
      </c>
      <c r="J12" s="43">
        <v>64</v>
      </c>
      <c r="K12" s="43">
        <v>245</v>
      </c>
      <c r="L12" s="43">
        <v>108</v>
      </c>
      <c r="M12" s="44">
        <v>165</v>
      </c>
      <c r="N12" s="44">
        <v>123</v>
      </c>
      <c r="O12" s="44">
        <v>194</v>
      </c>
      <c r="P12" s="44">
        <v>147</v>
      </c>
      <c r="Q12" s="44">
        <v>278</v>
      </c>
      <c r="R12" s="44">
        <v>320</v>
      </c>
      <c r="S12" s="45">
        <f>SUM(E12:R12)</f>
        <v>2711</v>
      </c>
      <c r="T12" s="34"/>
    </row>
    <row r="13" spans="2:27" ht="29.1" customHeight="1" thickTop="1" thickBot="1">
      <c r="B13" s="46" t="s">
        <v>22</v>
      </c>
      <c r="C13" s="254" t="s">
        <v>33</v>
      </c>
      <c r="D13" s="255"/>
      <c r="E13" s="51">
        <v>151</v>
      </c>
      <c r="F13" s="52">
        <v>89</v>
      </c>
      <c r="G13" s="52">
        <v>149</v>
      </c>
      <c r="H13" s="52">
        <v>171</v>
      </c>
      <c r="I13" s="52">
        <v>168</v>
      </c>
      <c r="J13" s="52">
        <v>45</v>
      </c>
      <c r="K13" s="52">
        <v>136</v>
      </c>
      <c r="L13" s="52">
        <v>75</v>
      </c>
      <c r="M13" s="53">
        <v>91</v>
      </c>
      <c r="N13" s="53">
        <v>90</v>
      </c>
      <c r="O13" s="53">
        <v>156</v>
      </c>
      <c r="P13" s="53">
        <v>94</v>
      </c>
      <c r="Q13" s="53">
        <v>170</v>
      </c>
      <c r="R13" s="53">
        <v>169</v>
      </c>
      <c r="S13" s="54">
        <f t="shared" ref="S13:S15" si="3">SUM(E13:R13)</f>
        <v>1754</v>
      </c>
      <c r="T13" s="34"/>
    </row>
    <row r="14" spans="2:27" s="4" customFormat="1" ht="29.1" customHeight="1" thickTop="1" thickBot="1">
      <c r="B14" s="18" t="s">
        <v>22</v>
      </c>
      <c r="C14" s="256" t="s">
        <v>34</v>
      </c>
      <c r="D14" s="257"/>
      <c r="E14" s="51">
        <v>131</v>
      </c>
      <c r="F14" s="52">
        <v>79</v>
      </c>
      <c r="G14" s="52">
        <v>113</v>
      </c>
      <c r="H14" s="52">
        <v>124</v>
      </c>
      <c r="I14" s="52">
        <v>139</v>
      </c>
      <c r="J14" s="52">
        <v>43</v>
      </c>
      <c r="K14" s="52">
        <v>126</v>
      </c>
      <c r="L14" s="52">
        <v>59</v>
      </c>
      <c r="M14" s="53">
        <v>81</v>
      </c>
      <c r="N14" s="53">
        <v>74</v>
      </c>
      <c r="O14" s="53">
        <v>141</v>
      </c>
      <c r="P14" s="53">
        <v>87</v>
      </c>
      <c r="Q14" s="53">
        <v>127</v>
      </c>
      <c r="R14" s="53">
        <v>141</v>
      </c>
      <c r="S14" s="54">
        <f t="shared" si="3"/>
        <v>1465</v>
      </c>
      <c r="T14" s="28"/>
    </row>
    <row r="15" spans="2:27" s="4" customFormat="1" ht="29.1" customHeight="1" thickTop="1" thickBot="1">
      <c r="B15" s="55" t="s">
        <v>22</v>
      </c>
      <c r="C15" s="258" t="s">
        <v>35</v>
      </c>
      <c r="D15" s="259"/>
      <c r="E15" s="56">
        <v>0</v>
      </c>
      <c r="F15" s="57">
        <v>0</v>
      </c>
      <c r="G15" s="57">
        <v>6</v>
      </c>
      <c r="H15" s="57">
        <v>26</v>
      </c>
      <c r="I15" s="57">
        <v>20</v>
      </c>
      <c r="J15" s="57">
        <v>2</v>
      </c>
      <c r="K15" s="57">
        <v>29</v>
      </c>
      <c r="L15" s="57">
        <v>5</v>
      </c>
      <c r="M15" s="58">
        <v>18</v>
      </c>
      <c r="N15" s="58">
        <v>3</v>
      </c>
      <c r="O15" s="58">
        <v>2</v>
      </c>
      <c r="P15" s="58">
        <v>8</v>
      </c>
      <c r="Q15" s="58">
        <v>45</v>
      </c>
      <c r="R15" s="58">
        <v>19</v>
      </c>
      <c r="S15" s="54">
        <f t="shared" si="3"/>
        <v>183</v>
      </c>
      <c r="T15" s="28"/>
    </row>
    <row r="16" spans="2:27" ht="29.1" customHeight="1" thickBot="1">
      <c r="B16" s="240" t="s">
        <v>36</v>
      </c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1"/>
    </row>
    <row r="17" spans="2:19" ht="29.1" customHeight="1" thickTop="1" thickBot="1">
      <c r="B17" s="262" t="s">
        <v>20</v>
      </c>
      <c r="C17" s="263" t="s">
        <v>37</v>
      </c>
      <c r="D17" s="264"/>
      <c r="E17" s="59">
        <v>1145</v>
      </c>
      <c r="F17" s="60">
        <v>791</v>
      </c>
      <c r="G17" s="60">
        <v>967</v>
      </c>
      <c r="H17" s="60">
        <v>1050</v>
      </c>
      <c r="I17" s="60">
        <v>1253</v>
      </c>
      <c r="J17" s="60">
        <v>339</v>
      </c>
      <c r="K17" s="60">
        <v>1142</v>
      </c>
      <c r="L17" s="60">
        <v>441</v>
      </c>
      <c r="M17" s="61">
        <v>630</v>
      </c>
      <c r="N17" s="61">
        <v>686</v>
      </c>
      <c r="O17" s="61">
        <v>1310</v>
      </c>
      <c r="P17" s="61">
        <v>1093</v>
      </c>
      <c r="Q17" s="61">
        <v>1205</v>
      </c>
      <c r="R17" s="61">
        <v>1172</v>
      </c>
      <c r="S17" s="54">
        <f>SUM(E17:R17)</f>
        <v>13224</v>
      </c>
    </row>
    <row r="18" spans="2:19" ht="29.1" customHeight="1" thickTop="1" thickBot="1">
      <c r="B18" s="201"/>
      <c r="C18" s="228" t="s">
        <v>38</v>
      </c>
      <c r="D18" s="229"/>
      <c r="E18" s="62">
        <f t="shared" ref="E18:S18" si="4">E17/E6*100</f>
        <v>54.446029481692818</v>
      </c>
      <c r="F18" s="62">
        <f t="shared" si="4"/>
        <v>60.939907550077045</v>
      </c>
      <c r="G18" s="62">
        <f t="shared" si="4"/>
        <v>56.982911019446078</v>
      </c>
      <c r="H18" s="62">
        <f t="shared" si="4"/>
        <v>55.060304142632411</v>
      </c>
      <c r="I18" s="62">
        <f t="shared" si="4"/>
        <v>58.22490706319703</v>
      </c>
      <c r="J18" s="62">
        <f t="shared" si="4"/>
        <v>53.301886792452834</v>
      </c>
      <c r="K18" s="62">
        <f t="shared" si="4"/>
        <v>59.018087855297154</v>
      </c>
      <c r="L18" s="62">
        <f t="shared" si="4"/>
        <v>51.4585764294049</v>
      </c>
      <c r="M18" s="62">
        <f t="shared" si="4"/>
        <v>50.561797752808992</v>
      </c>
      <c r="N18" s="62">
        <f t="shared" si="4"/>
        <v>60.493827160493829</v>
      </c>
      <c r="O18" s="62">
        <f t="shared" si="4"/>
        <v>53.71053710537106</v>
      </c>
      <c r="P18" s="62">
        <f t="shared" si="4"/>
        <v>56.927083333333329</v>
      </c>
      <c r="Q18" s="62">
        <f t="shared" si="4"/>
        <v>57.572861920688013</v>
      </c>
      <c r="R18" s="63">
        <f t="shared" si="4"/>
        <v>55.492424242424242</v>
      </c>
      <c r="S18" s="64">
        <f t="shared" si="4"/>
        <v>56.20298355221216</v>
      </c>
    </row>
    <row r="19" spans="2:19" ht="29.1" customHeight="1" thickTop="1" thickBot="1">
      <c r="B19" s="233" t="s">
        <v>23</v>
      </c>
      <c r="C19" s="243" t="s">
        <v>39</v>
      </c>
      <c r="D19" s="244"/>
      <c r="E19" s="51">
        <v>0</v>
      </c>
      <c r="F19" s="52">
        <v>889</v>
      </c>
      <c r="G19" s="52">
        <v>852</v>
      </c>
      <c r="H19" s="52">
        <v>1031</v>
      </c>
      <c r="I19" s="52">
        <v>854</v>
      </c>
      <c r="J19" s="52">
        <v>265</v>
      </c>
      <c r="K19" s="52">
        <v>1105</v>
      </c>
      <c r="L19" s="52">
        <v>466</v>
      </c>
      <c r="M19" s="53">
        <v>693</v>
      </c>
      <c r="N19" s="53">
        <v>556</v>
      </c>
      <c r="O19" s="53">
        <v>0</v>
      </c>
      <c r="P19" s="53">
        <v>1130</v>
      </c>
      <c r="Q19" s="53">
        <v>1013</v>
      </c>
      <c r="R19" s="53">
        <v>990</v>
      </c>
      <c r="S19" s="65">
        <f>SUM(E19:R19)</f>
        <v>9844</v>
      </c>
    </row>
    <row r="20" spans="2:19" ht="29.1" customHeight="1" thickTop="1" thickBot="1">
      <c r="B20" s="201"/>
      <c r="C20" s="228" t="s">
        <v>38</v>
      </c>
      <c r="D20" s="229"/>
      <c r="E20" s="62">
        <f t="shared" ref="E20:S20" si="5">E19/E6*100</f>
        <v>0</v>
      </c>
      <c r="F20" s="62">
        <f t="shared" si="5"/>
        <v>68.489984591679516</v>
      </c>
      <c r="G20" s="62">
        <f t="shared" si="5"/>
        <v>50.206246317030057</v>
      </c>
      <c r="H20" s="62">
        <f t="shared" si="5"/>
        <v>54.063974829575244</v>
      </c>
      <c r="I20" s="62">
        <f t="shared" si="5"/>
        <v>39.684014869888472</v>
      </c>
      <c r="J20" s="62">
        <f t="shared" si="5"/>
        <v>41.666666666666671</v>
      </c>
      <c r="K20" s="62">
        <f t="shared" si="5"/>
        <v>57.105943152454785</v>
      </c>
      <c r="L20" s="62">
        <f t="shared" si="5"/>
        <v>54.3757292882147</v>
      </c>
      <c r="M20" s="62">
        <f t="shared" si="5"/>
        <v>55.617977528089888</v>
      </c>
      <c r="N20" s="62">
        <f t="shared" si="5"/>
        <v>49.029982363315696</v>
      </c>
      <c r="O20" s="62">
        <f t="shared" si="5"/>
        <v>0</v>
      </c>
      <c r="P20" s="62">
        <f t="shared" si="5"/>
        <v>58.854166666666664</v>
      </c>
      <c r="Q20" s="62">
        <f t="shared" si="5"/>
        <v>48.399426660296221</v>
      </c>
      <c r="R20" s="63">
        <f t="shared" si="5"/>
        <v>46.875</v>
      </c>
      <c r="S20" s="64">
        <f t="shared" si="5"/>
        <v>41.837732160312804</v>
      </c>
    </row>
    <row r="21" spans="2:19" s="4" customFormat="1" ht="29.1" customHeight="1" thickTop="1" thickBot="1">
      <c r="B21" s="225" t="s">
        <v>28</v>
      </c>
      <c r="C21" s="226" t="s">
        <v>40</v>
      </c>
      <c r="D21" s="227"/>
      <c r="E21" s="51">
        <v>550</v>
      </c>
      <c r="F21" s="52">
        <v>288</v>
      </c>
      <c r="G21" s="52">
        <v>417</v>
      </c>
      <c r="H21" s="52">
        <v>453</v>
      </c>
      <c r="I21" s="52">
        <v>543</v>
      </c>
      <c r="J21" s="52">
        <v>148</v>
      </c>
      <c r="K21" s="52">
        <v>439</v>
      </c>
      <c r="L21" s="52">
        <v>159</v>
      </c>
      <c r="M21" s="53">
        <v>244</v>
      </c>
      <c r="N21" s="53">
        <v>145</v>
      </c>
      <c r="O21" s="53">
        <v>537</v>
      </c>
      <c r="P21" s="53">
        <v>357</v>
      </c>
      <c r="Q21" s="53">
        <v>486</v>
      </c>
      <c r="R21" s="53">
        <v>368</v>
      </c>
      <c r="S21" s="54">
        <f>SUM(E21:R21)</f>
        <v>5134</v>
      </c>
    </row>
    <row r="22" spans="2:19" ht="29.1" customHeight="1" thickTop="1" thickBot="1">
      <c r="B22" s="201"/>
      <c r="C22" s="228" t="s">
        <v>38</v>
      </c>
      <c r="D22" s="229"/>
      <c r="E22" s="62">
        <f t="shared" ref="E22:S22" si="6">E21/E6*100</f>
        <v>26.153114598193056</v>
      </c>
      <c r="F22" s="62">
        <f t="shared" si="6"/>
        <v>22.187981510015408</v>
      </c>
      <c r="G22" s="62">
        <f t="shared" si="6"/>
        <v>24.572775486152032</v>
      </c>
      <c r="H22" s="62">
        <f t="shared" si="6"/>
        <v>23.754588358678554</v>
      </c>
      <c r="I22" s="62">
        <f t="shared" si="6"/>
        <v>25.232342007434944</v>
      </c>
      <c r="J22" s="62">
        <f t="shared" si="6"/>
        <v>23.270440251572328</v>
      </c>
      <c r="K22" s="62">
        <f t="shared" si="6"/>
        <v>22.68733850129199</v>
      </c>
      <c r="L22" s="62">
        <f t="shared" si="6"/>
        <v>18.55309218203034</v>
      </c>
      <c r="M22" s="62">
        <f t="shared" si="6"/>
        <v>19.582664526484749</v>
      </c>
      <c r="N22" s="62">
        <f t="shared" si="6"/>
        <v>12.786596119929452</v>
      </c>
      <c r="O22" s="62">
        <f t="shared" si="6"/>
        <v>22.017220172201721</v>
      </c>
      <c r="P22" s="62">
        <f t="shared" si="6"/>
        <v>18.59375</v>
      </c>
      <c r="Q22" s="62">
        <f t="shared" si="6"/>
        <v>23.220258002866697</v>
      </c>
      <c r="R22" s="63">
        <f t="shared" si="6"/>
        <v>17.424242424242426</v>
      </c>
      <c r="S22" s="64">
        <f t="shared" si="6"/>
        <v>21.819881847932336</v>
      </c>
    </row>
    <row r="23" spans="2:19" s="4" customFormat="1" ht="29.1" customHeight="1" thickTop="1" thickBot="1">
      <c r="B23" s="225" t="s">
        <v>31</v>
      </c>
      <c r="C23" s="245" t="s">
        <v>41</v>
      </c>
      <c r="D23" s="246"/>
      <c r="E23" s="51">
        <v>162</v>
      </c>
      <c r="F23" s="52">
        <v>105</v>
      </c>
      <c r="G23" s="52">
        <v>112</v>
      </c>
      <c r="H23" s="52">
        <v>115</v>
      </c>
      <c r="I23" s="52">
        <v>149</v>
      </c>
      <c r="J23" s="52">
        <v>17</v>
      </c>
      <c r="K23" s="52">
        <v>123</v>
      </c>
      <c r="L23" s="52">
        <v>35</v>
      </c>
      <c r="M23" s="53">
        <v>95</v>
      </c>
      <c r="N23" s="53">
        <v>43</v>
      </c>
      <c r="O23" s="53">
        <v>135</v>
      </c>
      <c r="P23" s="53">
        <v>103</v>
      </c>
      <c r="Q23" s="53">
        <v>125</v>
      </c>
      <c r="R23" s="53">
        <v>99</v>
      </c>
      <c r="S23" s="54">
        <f>SUM(E23:R23)</f>
        <v>1418</v>
      </c>
    </row>
    <row r="24" spans="2:19" ht="29.1" customHeight="1" thickTop="1" thickBot="1">
      <c r="B24" s="201"/>
      <c r="C24" s="228" t="s">
        <v>38</v>
      </c>
      <c r="D24" s="229"/>
      <c r="E24" s="62">
        <f t="shared" ref="E24:S24" si="7">E23/E6*100</f>
        <v>7.7032810271041363</v>
      </c>
      <c r="F24" s="62">
        <f t="shared" si="7"/>
        <v>8.0893682588597837</v>
      </c>
      <c r="G24" s="62">
        <f t="shared" si="7"/>
        <v>6.5998821449616969</v>
      </c>
      <c r="H24" s="62">
        <f t="shared" si="7"/>
        <v>6.0304142632406927</v>
      </c>
      <c r="I24" s="62">
        <f t="shared" si="7"/>
        <v>6.9237918215613385</v>
      </c>
      <c r="J24" s="62">
        <f t="shared" si="7"/>
        <v>2.6729559748427674</v>
      </c>
      <c r="K24" s="62">
        <f t="shared" si="7"/>
        <v>6.3565891472868215</v>
      </c>
      <c r="L24" s="62">
        <f t="shared" si="7"/>
        <v>4.0840140023337224</v>
      </c>
      <c r="M24" s="62">
        <f t="shared" si="7"/>
        <v>7.624398073836276</v>
      </c>
      <c r="N24" s="62">
        <f t="shared" si="7"/>
        <v>3.7918871252204585</v>
      </c>
      <c r="O24" s="62">
        <f t="shared" si="7"/>
        <v>5.5350553505535052</v>
      </c>
      <c r="P24" s="62">
        <f t="shared" si="7"/>
        <v>5.364583333333333</v>
      </c>
      <c r="Q24" s="62">
        <f t="shared" si="7"/>
        <v>5.972288580984233</v>
      </c>
      <c r="R24" s="63">
        <f t="shared" si="7"/>
        <v>4.6875</v>
      </c>
      <c r="S24" s="64">
        <f t="shared" si="7"/>
        <v>6.0266054655956474</v>
      </c>
    </row>
    <row r="25" spans="2:19" s="4" customFormat="1" ht="29.1" customHeight="1" thickTop="1" thickBot="1">
      <c r="B25" s="225" t="s">
        <v>42</v>
      </c>
      <c r="C25" s="226" t="s">
        <v>43</v>
      </c>
      <c r="D25" s="227"/>
      <c r="E25" s="66">
        <v>29</v>
      </c>
      <c r="F25" s="53">
        <v>18</v>
      </c>
      <c r="G25" s="53">
        <v>19</v>
      </c>
      <c r="H25" s="53">
        <v>22</v>
      </c>
      <c r="I25" s="53">
        <v>20</v>
      </c>
      <c r="J25" s="53">
        <v>3</v>
      </c>
      <c r="K25" s="53">
        <v>22</v>
      </c>
      <c r="L25" s="53">
        <v>14</v>
      </c>
      <c r="M25" s="53">
        <v>16</v>
      </c>
      <c r="N25" s="53">
        <v>14</v>
      </c>
      <c r="O25" s="53">
        <v>43</v>
      </c>
      <c r="P25" s="53">
        <v>36</v>
      </c>
      <c r="Q25" s="53">
        <v>35</v>
      </c>
      <c r="R25" s="53">
        <v>40</v>
      </c>
      <c r="S25" s="54">
        <f>SUM(E25:R25)</f>
        <v>331</v>
      </c>
    </row>
    <row r="26" spans="2:19" ht="29.1" customHeight="1" thickTop="1" thickBot="1">
      <c r="B26" s="201"/>
      <c r="C26" s="228" t="s">
        <v>38</v>
      </c>
      <c r="D26" s="229"/>
      <c r="E26" s="62">
        <f t="shared" ref="E26:S26" si="8">E25/E6*100</f>
        <v>1.378982406086543</v>
      </c>
      <c r="F26" s="62">
        <f t="shared" si="8"/>
        <v>1.386748844375963</v>
      </c>
      <c r="G26" s="62">
        <f t="shared" si="8"/>
        <v>1.1196228638774306</v>
      </c>
      <c r="H26" s="62">
        <f t="shared" si="8"/>
        <v>1.1536444677503932</v>
      </c>
      <c r="I26" s="62">
        <f t="shared" si="8"/>
        <v>0.92936802973977695</v>
      </c>
      <c r="J26" s="62">
        <f t="shared" si="8"/>
        <v>0.47169811320754718</v>
      </c>
      <c r="K26" s="62">
        <f t="shared" si="8"/>
        <v>1.1369509043927648</v>
      </c>
      <c r="L26" s="62">
        <f t="shared" si="8"/>
        <v>1.6336056009334889</v>
      </c>
      <c r="M26" s="62">
        <f t="shared" si="8"/>
        <v>1.2841091492776886</v>
      </c>
      <c r="N26" s="62">
        <f t="shared" si="8"/>
        <v>1.2345679012345678</v>
      </c>
      <c r="O26" s="62">
        <f t="shared" si="8"/>
        <v>1.7630176301763019</v>
      </c>
      <c r="P26" s="62">
        <f t="shared" si="8"/>
        <v>1.875</v>
      </c>
      <c r="Q26" s="62">
        <f t="shared" si="8"/>
        <v>1.6722408026755853</v>
      </c>
      <c r="R26" s="63">
        <f t="shared" si="8"/>
        <v>1.893939393939394</v>
      </c>
      <c r="S26" s="64">
        <f t="shared" si="8"/>
        <v>1.4067746185558248</v>
      </c>
    </row>
    <row r="27" spans="2:19" ht="29.1" customHeight="1" thickTop="1" thickBot="1">
      <c r="B27" s="225" t="s">
        <v>44</v>
      </c>
      <c r="C27" s="231" t="s">
        <v>45</v>
      </c>
      <c r="D27" s="232"/>
      <c r="E27" s="66">
        <v>313</v>
      </c>
      <c r="F27" s="53">
        <v>203</v>
      </c>
      <c r="G27" s="53">
        <v>245</v>
      </c>
      <c r="H27" s="53">
        <v>288</v>
      </c>
      <c r="I27" s="53">
        <v>360</v>
      </c>
      <c r="J27" s="53">
        <v>85</v>
      </c>
      <c r="K27" s="53">
        <v>367</v>
      </c>
      <c r="L27" s="53">
        <v>101</v>
      </c>
      <c r="M27" s="53">
        <v>276</v>
      </c>
      <c r="N27" s="53">
        <v>156</v>
      </c>
      <c r="O27" s="53">
        <v>376</v>
      </c>
      <c r="P27" s="53">
        <v>373</v>
      </c>
      <c r="Q27" s="53">
        <v>278</v>
      </c>
      <c r="R27" s="53">
        <v>319</v>
      </c>
      <c r="S27" s="54">
        <f>SUM(E27:R27)</f>
        <v>3740</v>
      </c>
    </row>
    <row r="28" spans="2:19" ht="29.1" customHeight="1" thickTop="1" thickBot="1">
      <c r="B28" s="230"/>
      <c r="C28" s="228" t="s">
        <v>38</v>
      </c>
      <c r="D28" s="229"/>
      <c r="E28" s="62">
        <f>E27/E6*100</f>
        <v>14.883499762244412</v>
      </c>
      <c r="F28" s="62">
        <f t="shared" ref="F28:S28" si="9">F27/F6*100</f>
        <v>15.639445300462249</v>
      </c>
      <c r="G28" s="62">
        <f t="shared" si="9"/>
        <v>14.437242192103714</v>
      </c>
      <c r="H28" s="62">
        <f t="shared" si="9"/>
        <v>15.102254850550603</v>
      </c>
      <c r="I28" s="62">
        <f t="shared" si="9"/>
        <v>16.728624535315987</v>
      </c>
      <c r="J28" s="62">
        <f t="shared" si="9"/>
        <v>13.364779874213836</v>
      </c>
      <c r="K28" s="62">
        <f t="shared" si="9"/>
        <v>18.966408268733851</v>
      </c>
      <c r="L28" s="62">
        <f t="shared" si="9"/>
        <v>11.785297549591599</v>
      </c>
      <c r="M28" s="62">
        <f t="shared" si="9"/>
        <v>22.150882825040128</v>
      </c>
      <c r="N28" s="62">
        <f t="shared" si="9"/>
        <v>13.756613756613756</v>
      </c>
      <c r="O28" s="62">
        <f t="shared" si="9"/>
        <v>15.416154161541614</v>
      </c>
      <c r="P28" s="62">
        <f t="shared" si="9"/>
        <v>19.427083333333332</v>
      </c>
      <c r="Q28" s="62">
        <f t="shared" si="9"/>
        <v>13.282369804108935</v>
      </c>
      <c r="R28" s="62">
        <f t="shared" si="9"/>
        <v>15.104166666666666</v>
      </c>
      <c r="S28" s="62">
        <f t="shared" si="9"/>
        <v>15.895278167367929</v>
      </c>
    </row>
    <row r="29" spans="2:19" ht="29.1" customHeight="1" thickBot="1">
      <c r="B29" s="240" t="s">
        <v>46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2"/>
    </row>
    <row r="30" spans="2:19" ht="29.1" customHeight="1" thickTop="1" thickBot="1">
      <c r="B30" s="233" t="s">
        <v>20</v>
      </c>
      <c r="C30" s="243" t="s">
        <v>47</v>
      </c>
      <c r="D30" s="244"/>
      <c r="E30" s="51">
        <v>501</v>
      </c>
      <c r="F30" s="52">
        <v>372</v>
      </c>
      <c r="G30" s="52">
        <v>475</v>
      </c>
      <c r="H30" s="52">
        <v>500</v>
      </c>
      <c r="I30" s="52">
        <v>548</v>
      </c>
      <c r="J30" s="52">
        <v>140</v>
      </c>
      <c r="K30" s="52">
        <v>560</v>
      </c>
      <c r="L30" s="52">
        <v>236</v>
      </c>
      <c r="M30" s="53">
        <v>345</v>
      </c>
      <c r="N30" s="53">
        <v>329</v>
      </c>
      <c r="O30" s="53">
        <v>546</v>
      </c>
      <c r="P30" s="53">
        <v>543</v>
      </c>
      <c r="Q30" s="53">
        <v>530</v>
      </c>
      <c r="R30" s="53">
        <v>585</v>
      </c>
      <c r="S30" s="54">
        <f>SUM(E30:R30)</f>
        <v>6210</v>
      </c>
    </row>
    <row r="31" spans="2:19" ht="29.1" customHeight="1" thickTop="1" thickBot="1">
      <c r="B31" s="201"/>
      <c r="C31" s="228" t="s">
        <v>38</v>
      </c>
      <c r="D31" s="229"/>
      <c r="E31" s="62">
        <f t="shared" ref="E31:S31" si="10">E30/E6*100</f>
        <v>23.823109843081312</v>
      </c>
      <c r="F31" s="62">
        <f t="shared" si="10"/>
        <v>28.659476117103232</v>
      </c>
      <c r="G31" s="62">
        <f t="shared" si="10"/>
        <v>27.990571596935769</v>
      </c>
      <c r="H31" s="62">
        <f t="shared" si="10"/>
        <v>26.219192448872576</v>
      </c>
      <c r="I31" s="62">
        <f t="shared" si="10"/>
        <v>25.464684014869889</v>
      </c>
      <c r="J31" s="62">
        <f t="shared" si="10"/>
        <v>22.012578616352201</v>
      </c>
      <c r="K31" s="62">
        <f t="shared" si="10"/>
        <v>28.940568475452196</v>
      </c>
      <c r="L31" s="62">
        <f t="shared" si="10"/>
        <v>27.537922987164524</v>
      </c>
      <c r="M31" s="62">
        <f t="shared" si="10"/>
        <v>27.68860353130016</v>
      </c>
      <c r="N31" s="62">
        <f t="shared" si="10"/>
        <v>29.012345679012348</v>
      </c>
      <c r="O31" s="62">
        <f t="shared" si="10"/>
        <v>22.386223862238623</v>
      </c>
      <c r="P31" s="62">
        <f t="shared" si="10"/>
        <v>28.281250000000004</v>
      </c>
      <c r="Q31" s="62">
        <f t="shared" si="10"/>
        <v>25.322503583373145</v>
      </c>
      <c r="R31" s="63">
        <f t="shared" si="10"/>
        <v>27.698863636363637</v>
      </c>
      <c r="S31" s="64">
        <f t="shared" si="10"/>
        <v>26.392961876832842</v>
      </c>
    </row>
    <row r="32" spans="2:19" ht="29.1" customHeight="1" thickTop="1" thickBot="1">
      <c r="B32" s="225" t="s">
        <v>23</v>
      </c>
      <c r="C32" s="226" t="s">
        <v>48</v>
      </c>
      <c r="D32" s="227"/>
      <c r="E32" s="51">
        <v>570</v>
      </c>
      <c r="F32" s="52">
        <v>332</v>
      </c>
      <c r="G32" s="52">
        <v>418</v>
      </c>
      <c r="H32" s="52">
        <v>511</v>
      </c>
      <c r="I32" s="52">
        <v>539</v>
      </c>
      <c r="J32" s="52">
        <v>182</v>
      </c>
      <c r="K32" s="52">
        <v>504</v>
      </c>
      <c r="L32" s="52">
        <v>236</v>
      </c>
      <c r="M32" s="53">
        <v>307</v>
      </c>
      <c r="N32" s="53">
        <v>279</v>
      </c>
      <c r="O32" s="53">
        <v>607</v>
      </c>
      <c r="P32" s="53">
        <v>445</v>
      </c>
      <c r="Q32" s="53">
        <v>482</v>
      </c>
      <c r="R32" s="53">
        <v>513</v>
      </c>
      <c r="S32" s="54">
        <f>SUM(E32:R32)</f>
        <v>5925</v>
      </c>
    </row>
    <row r="33" spans="2:22" ht="29.1" customHeight="1" thickTop="1" thickBot="1">
      <c r="B33" s="201"/>
      <c r="C33" s="228" t="s">
        <v>38</v>
      </c>
      <c r="D33" s="229"/>
      <c r="E33" s="62">
        <f t="shared" ref="E33:S33" si="11">E32/E6*100</f>
        <v>27.104136947218262</v>
      </c>
      <c r="F33" s="62">
        <f t="shared" si="11"/>
        <v>25.577812018489986</v>
      </c>
      <c r="G33" s="62">
        <f t="shared" si="11"/>
        <v>24.631703005303475</v>
      </c>
      <c r="H33" s="62">
        <f t="shared" si="11"/>
        <v>26.796014682747771</v>
      </c>
      <c r="I33" s="62">
        <f t="shared" si="11"/>
        <v>25.046468401486987</v>
      </c>
      <c r="J33" s="62">
        <f t="shared" si="11"/>
        <v>28.616352201257861</v>
      </c>
      <c r="K33" s="62">
        <f t="shared" si="11"/>
        <v>26.046511627906977</v>
      </c>
      <c r="L33" s="62">
        <f t="shared" si="11"/>
        <v>27.537922987164524</v>
      </c>
      <c r="M33" s="62">
        <f t="shared" si="11"/>
        <v>24.638844301765651</v>
      </c>
      <c r="N33" s="62">
        <f t="shared" si="11"/>
        <v>24.603174603174601</v>
      </c>
      <c r="O33" s="62">
        <f t="shared" si="11"/>
        <v>24.887248872488723</v>
      </c>
      <c r="P33" s="62">
        <f t="shared" si="11"/>
        <v>23.177083333333336</v>
      </c>
      <c r="Q33" s="62">
        <f t="shared" si="11"/>
        <v>23.029144768275202</v>
      </c>
      <c r="R33" s="63">
        <f t="shared" si="11"/>
        <v>24.289772727272727</v>
      </c>
      <c r="S33" s="64">
        <f t="shared" si="11"/>
        <v>25.181690679586893</v>
      </c>
    </row>
    <row r="34" spans="2:22" ht="29.1" customHeight="1" thickTop="1" thickBot="1">
      <c r="B34" s="225" t="s">
        <v>28</v>
      </c>
      <c r="C34" s="226" t="s">
        <v>49</v>
      </c>
      <c r="D34" s="227"/>
      <c r="E34" s="51">
        <v>418</v>
      </c>
      <c r="F34" s="52">
        <v>377</v>
      </c>
      <c r="G34" s="52">
        <v>683</v>
      </c>
      <c r="H34" s="52">
        <v>878</v>
      </c>
      <c r="I34" s="52">
        <v>830</v>
      </c>
      <c r="J34" s="52">
        <v>152</v>
      </c>
      <c r="K34" s="52">
        <v>815</v>
      </c>
      <c r="L34" s="52">
        <v>298</v>
      </c>
      <c r="M34" s="53">
        <v>378</v>
      </c>
      <c r="N34" s="53">
        <v>503</v>
      </c>
      <c r="O34" s="53">
        <v>728</v>
      </c>
      <c r="P34" s="53">
        <v>708</v>
      </c>
      <c r="Q34" s="53">
        <v>747</v>
      </c>
      <c r="R34" s="53">
        <v>815</v>
      </c>
      <c r="S34" s="54">
        <f>SUM(E34:R34)</f>
        <v>8330</v>
      </c>
    </row>
    <row r="35" spans="2:22" ht="29.1" customHeight="1" thickTop="1" thickBot="1">
      <c r="B35" s="201"/>
      <c r="C35" s="228" t="s">
        <v>38</v>
      </c>
      <c r="D35" s="229"/>
      <c r="E35" s="62">
        <f t="shared" ref="E35:S35" si="12">E34/E6*100</f>
        <v>19.876367094626723</v>
      </c>
      <c r="F35" s="62">
        <f t="shared" si="12"/>
        <v>29.044684129429893</v>
      </c>
      <c r="G35" s="62">
        <f t="shared" si="12"/>
        <v>40.247495580436066</v>
      </c>
      <c r="H35" s="62">
        <f t="shared" si="12"/>
        <v>46.040901940220245</v>
      </c>
      <c r="I35" s="62">
        <f t="shared" si="12"/>
        <v>38.568773234200741</v>
      </c>
      <c r="J35" s="62">
        <f t="shared" si="12"/>
        <v>23.89937106918239</v>
      </c>
      <c r="K35" s="62">
        <f t="shared" si="12"/>
        <v>42.118863049095609</v>
      </c>
      <c r="L35" s="62">
        <f t="shared" si="12"/>
        <v>34.772462077012833</v>
      </c>
      <c r="M35" s="62">
        <f t="shared" si="12"/>
        <v>30.337078651685395</v>
      </c>
      <c r="N35" s="62">
        <f t="shared" si="12"/>
        <v>44.35626102292769</v>
      </c>
      <c r="O35" s="62">
        <f t="shared" si="12"/>
        <v>29.848298482984831</v>
      </c>
      <c r="P35" s="62">
        <f t="shared" si="12"/>
        <v>36.875</v>
      </c>
      <c r="Q35" s="62">
        <f t="shared" si="12"/>
        <v>35.690396559961776</v>
      </c>
      <c r="R35" s="63">
        <f t="shared" si="12"/>
        <v>38.589015151515149</v>
      </c>
      <c r="S35" s="64">
        <f t="shared" si="12"/>
        <v>35.403119554592202</v>
      </c>
    </row>
    <row r="36" spans="2:22" ht="29.1" customHeight="1" thickTop="1" thickBot="1">
      <c r="B36" s="225" t="s">
        <v>31</v>
      </c>
      <c r="C36" s="231" t="s">
        <v>50</v>
      </c>
      <c r="D36" s="232"/>
      <c r="E36" s="66">
        <v>276</v>
      </c>
      <c r="F36" s="53">
        <v>264</v>
      </c>
      <c r="G36" s="53">
        <v>411</v>
      </c>
      <c r="H36" s="53">
        <v>272</v>
      </c>
      <c r="I36" s="53">
        <v>517</v>
      </c>
      <c r="J36" s="53">
        <v>92</v>
      </c>
      <c r="K36" s="53">
        <v>426</v>
      </c>
      <c r="L36" s="53">
        <v>163</v>
      </c>
      <c r="M36" s="53">
        <v>162</v>
      </c>
      <c r="N36" s="53">
        <v>164</v>
      </c>
      <c r="O36" s="53">
        <v>322</v>
      </c>
      <c r="P36" s="53">
        <v>371</v>
      </c>
      <c r="Q36" s="53">
        <v>495</v>
      </c>
      <c r="R36" s="53">
        <v>379</v>
      </c>
      <c r="S36" s="54">
        <f>SUM(E36:R36)</f>
        <v>4314</v>
      </c>
    </row>
    <row r="37" spans="2:22" ht="29.1" customHeight="1" thickTop="1" thickBot="1">
      <c r="B37" s="230"/>
      <c r="C37" s="228" t="s">
        <v>38</v>
      </c>
      <c r="D37" s="229"/>
      <c r="E37" s="62">
        <f t="shared" ref="E37:S37" si="13">E36/E6*100</f>
        <v>13.12410841654779</v>
      </c>
      <c r="F37" s="62">
        <f t="shared" si="13"/>
        <v>20.33898305084746</v>
      </c>
      <c r="G37" s="62">
        <f t="shared" si="13"/>
        <v>24.219210371243371</v>
      </c>
      <c r="H37" s="62">
        <f t="shared" si="13"/>
        <v>14.263240692186679</v>
      </c>
      <c r="I37" s="62">
        <f t="shared" si="13"/>
        <v>24.024163568773236</v>
      </c>
      <c r="J37" s="62">
        <f t="shared" si="13"/>
        <v>14.465408805031446</v>
      </c>
      <c r="K37" s="62">
        <f t="shared" si="13"/>
        <v>22.015503875968992</v>
      </c>
      <c r="L37" s="62">
        <f t="shared" si="13"/>
        <v>19.019836639439909</v>
      </c>
      <c r="M37" s="62">
        <f t="shared" si="13"/>
        <v>13.001605136436597</v>
      </c>
      <c r="N37" s="62">
        <f t="shared" si="13"/>
        <v>14.462081128747794</v>
      </c>
      <c r="O37" s="62">
        <f t="shared" si="13"/>
        <v>13.202132021320212</v>
      </c>
      <c r="P37" s="62">
        <f t="shared" si="13"/>
        <v>19.322916666666668</v>
      </c>
      <c r="Q37" s="62">
        <f t="shared" si="13"/>
        <v>23.650262780697563</v>
      </c>
      <c r="R37" s="63">
        <f t="shared" si="13"/>
        <v>17.945075757575758</v>
      </c>
      <c r="S37" s="64">
        <f t="shared" si="13"/>
        <v>18.334820859365038</v>
      </c>
    </row>
    <row r="38" spans="2:22" s="67" customFormat="1" ht="29.1" customHeight="1" thickTop="1" thickBot="1">
      <c r="B38" s="233" t="s">
        <v>42</v>
      </c>
      <c r="C38" s="235" t="s">
        <v>51</v>
      </c>
      <c r="D38" s="236"/>
      <c r="E38" s="66">
        <v>236</v>
      </c>
      <c r="F38" s="53">
        <v>111</v>
      </c>
      <c r="G38" s="53">
        <v>128</v>
      </c>
      <c r="H38" s="53">
        <v>105</v>
      </c>
      <c r="I38" s="53">
        <v>201</v>
      </c>
      <c r="J38" s="53">
        <v>49</v>
      </c>
      <c r="K38" s="53">
        <v>157</v>
      </c>
      <c r="L38" s="53">
        <v>63</v>
      </c>
      <c r="M38" s="53">
        <v>122</v>
      </c>
      <c r="N38" s="53">
        <v>66</v>
      </c>
      <c r="O38" s="53">
        <v>204</v>
      </c>
      <c r="P38" s="53">
        <v>140</v>
      </c>
      <c r="Q38" s="53">
        <v>159</v>
      </c>
      <c r="R38" s="53">
        <v>143</v>
      </c>
      <c r="S38" s="54">
        <f>SUM(E38:R38)</f>
        <v>1884</v>
      </c>
    </row>
    <row r="39" spans="2:22" s="4" customFormat="1" ht="29.1" customHeight="1" thickTop="1" thickBot="1">
      <c r="B39" s="234"/>
      <c r="C39" s="237" t="s">
        <v>38</v>
      </c>
      <c r="D39" s="238"/>
      <c r="E39" s="68">
        <f t="shared" ref="E39:S39" si="14">E38/E6*100</f>
        <v>11.222063718497385</v>
      </c>
      <c r="F39" s="69">
        <f t="shared" si="14"/>
        <v>8.5516178736517716</v>
      </c>
      <c r="G39" s="69">
        <f t="shared" si="14"/>
        <v>7.5427224513847966</v>
      </c>
      <c r="H39" s="69">
        <f t="shared" si="14"/>
        <v>5.5060304142632415</v>
      </c>
      <c r="I39" s="69">
        <f t="shared" si="14"/>
        <v>9.3401486988847573</v>
      </c>
      <c r="J39" s="69">
        <f t="shared" si="14"/>
        <v>7.7044025157232703</v>
      </c>
      <c r="K39" s="69">
        <f t="shared" si="14"/>
        <v>8.1136950904392773</v>
      </c>
      <c r="L39" s="69">
        <f t="shared" si="14"/>
        <v>7.3512252042006994</v>
      </c>
      <c r="M39" s="69">
        <f t="shared" si="14"/>
        <v>9.7913322632423743</v>
      </c>
      <c r="N39" s="69">
        <f t="shared" si="14"/>
        <v>5.8201058201058196</v>
      </c>
      <c r="O39" s="68">
        <f t="shared" si="14"/>
        <v>8.3640836408364088</v>
      </c>
      <c r="P39" s="69">
        <f t="shared" si="14"/>
        <v>7.291666666666667</v>
      </c>
      <c r="Q39" s="69">
        <f t="shared" si="14"/>
        <v>7.5967510750119445</v>
      </c>
      <c r="R39" s="70">
        <f t="shared" si="14"/>
        <v>6.770833333333333</v>
      </c>
      <c r="S39" s="64">
        <f t="shared" si="14"/>
        <v>8.007140124952187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39" t="s">
        <v>52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40" t="s">
        <v>55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19"/>
    </row>
    <row r="44" spans="2:22" s="4" customFormat="1" ht="42" customHeight="1" thickTop="1" thickBot="1">
      <c r="B44" s="78" t="s">
        <v>20</v>
      </c>
      <c r="C44" s="223" t="s">
        <v>56</v>
      </c>
      <c r="D44" s="224"/>
      <c r="E44" s="59">
        <v>1332</v>
      </c>
      <c r="F44" s="59">
        <v>198</v>
      </c>
      <c r="G44" s="59">
        <v>276</v>
      </c>
      <c r="H44" s="59">
        <v>155</v>
      </c>
      <c r="I44" s="59">
        <v>101</v>
      </c>
      <c r="J44" s="59">
        <v>64</v>
      </c>
      <c r="K44" s="59">
        <v>98</v>
      </c>
      <c r="L44" s="59">
        <v>119</v>
      </c>
      <c r="M44" s="59">
        <v>247</v>
      </c>
      <c r="N44" s="59">
        <v>143</v>
      </c>
      <c r="O44" s="59">
        <v>800</v>
      </c>
      <c r="P44" s="59">
        <v>124</v>
      </c>
      <c r="Q44" s="59">
        <v>149</v>
      </c>
      <c r="R44" s="79">
        <v>201</v>
      </c>
      <c r="S44" s="80">
        <f>SUM(E44:R44)</f>
        <v>4007</v>
      </c>
    </row>
    <row r="45" spans="2:22" s="4" customFormat="1" ht="42" customHeight="1" thickTop="1" thickBot="1">
      <c r="B45" s="81"/>
      <c r="C45" s="213" t="s">
        <v>57</v>
      </c>
      <c r="D45" s="214"/>
      <c r="E45" s="82">
        <v>19</v>
      </c>
      <c r="F45" s="52">
        <v>17</v>
      </c>
      <c r="G45" s="52">
        <v>41</v>
      </c>
      <c r="H45" s="52">
        <v>37</v>
      </c>
      <c r="I45" s="52">
        <v>61</v>
      </c>
      <c r="J45" s="52">
        <v>4</v>
      </c>
      <c r="K45" s="52">
        <v>56</v>
      </c>
      <c r="L45" s="52">
        <v>22</v>
      </c>
      <c r="M45" s="53">
        <v>38</v>
      </c>
      <c r="N45" s="53">
        <v>11</v>
      </c>
      <c r="O45" s="53">
        <v>20</v>
      </c>
      <c r="P45" s="53">
        <v>2</v>
      </c>
      <c r="Q45" s="53">
        <v>76</v>
      </c>
      <c r="R45" s="53">
        <v>82</v>
      </c>
      <c r="S45" s="80">
        <f>SUM(E45:R45)</f>
        <v>486</v>
      </c>
    </row>
    <row r="46" spans="2:22" s="4" customFormat="1" ht="42" customHeight="1" thickTop="1" thickBot="1">
      <c r="B46" s="83" t="s">
        <v>23</v>
      </c>
      <c r="C46" s="215" t="s">
        <v>58</v>
      </c>
      <c r="D46" s="216"/>
      <c r="E46" s="84">
        <f>E44+'[1]Stan i struktura V 20'!E46</f>
        <v>3736</v>
      </c>
      <c r="F46" s="84">
        <f>F44+'[1]Stan i struktura V 20'!F46</f>
        <v>1433</v>
      </c>
      <c r="G46" s="84">
        <f>G44+'[1]Stan i struktura V 20'!G46</f>
        <v>1215</v>
      </c>
      <c r="H46" s="84">
        <f>H44+'[1]Stan i struktura V 20'!H46</f>
        <v>863</v>
      </c>
      <c r="I46" s="84">
        <f>I44+'[1]Stan i struktura V 20'!I46</f>
        <v>1217</v>
      </c>
      <c r="J46" s="84">
        <f>J44+'[1]Stan i struktura V 20'!J46</f>
        <v>491</v>
      </c>
      <c r="K46" s="84">
        <f>K44+'[1]Stan i struktura V 20'!K46</f>
        <v>738</v>
      </c>
      <c r="L46" s="84">
        <f>L44+'[1]Stan i struktura V 20'!L46</f>
        <v>581</v>
      </c>
      <c r="M46" s="84">
        <f>M44+'[1]Stan i struktura V 20'!M46</f>
        <v>1699</v>
      </c>
      <c r="N46" s="84">
        <f>N44+'[1]Stan i struktura V 20'!N46</f>
        <v>1449</v>
      </c>
      <c r="O46" s="84">
        <f>O44+'[1]Stan i struktura V 20'!O46</f>
        <v>2729</v>
      </c>
      <c r="P46" s="84">
        <f>P44+'[1]Stan i struktura V 20'!P46</f>
        <v>762</v>
      </c>
      <c r="Q46" s="84">
        <f>Q44+'[1]Stan i struktura V 20'!Q46</f>
        <v>781</v>
      </c>
      <c r="R46" s="85">
        <f>R44+'[1]Stan i struktura V 20'!R46</f>
        <v>1410</v>
      </c>
      <c r="S46" s="86">
        <f>S44+'[1]Stan i struktura V 20'!S46</f>
        <v>19104</v>
      </c>
      <c r="U46" s="4">
        <f>SUM(E46:R46)</f>
        <v>19104</v>
      </c>
      <c r="V46" s="4">
        <f>SUM(E46:R46)</f>
        <v>19104</v>
      </c>
    </row>
    <row r="47" spans="2:22" s="4" customFormat="1" ht="42" customHeight="1" thickBot="1">
      <c r="B47" s="217" t="s">
        <v>59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9"/>
    </row>
    <row r="48" spans="2:22" s="4" customFormat="1" ht="42" customHeight="1" thickTop="1" thickBot="1">
      <c r="B48" s="220" t="s">
        <v>20</v>
      </c>
      <c r="C48" s="221" t="s">
        <v>60</v>
      </c>
      <c r="D48" s="222"/>
      <c r="E48" s="60">
        <v>6</v>
      </c>
      <c r="F48" s="60">
        <v>0</v>
      </c>
      <c r="G48" s="60">
        <v>6</v>
      </c>
      <c r="H48" s="60">
        <v>5</v>
      </c>
      <c r="I48" s="60">
        <v>5</v>
      </c>
      <c r="J48" s="60">
        <v>2</v>
      </c>
      <c r="K48" s="60">
        <v>7</v>
      </c>
      <c r="L48" s="60">
        <v>4</v>
      </c>
      <c r="M48" s="60">
        <v>1</v>
      </c>
      <c r="N48" s="60">
        <v>3</v>
      </c>
      <c r="O48" s="60">
        <v>3</v>
      </c>
      <c r="P48" s="60">
        <v>0</v>
      </c>
      <c r="Q48" s="60">
        <v>17</v>
      </c>
      <c r="R48" s="61">
        <v>8</v>
      </c>
      <c r="S48" s="87">
        <f>SUM(E48:R48)</f>
        <v>67</v>
      </c>
    </row>
    <row r="49" spans="2:22" ht="42" customHeight="1" thickTop="1" thickBot="1">
      <c r="B49" s="201"/>
      <c r="C49" s="211" t="s">
        <v>61</v>
      </c>
      <c r="D49" s="212"/>
      <c r="E49" s="88">
        <f>E48+'[1]Stan i struktura V 20'!E49</f>
        <v>27</v>
      </c>
      <c r="F49" s="88">
        <f>F48+'[1]Stan i struktura V 20'!F49</f>
        <v>16</v>
      </c>
      <c r="G49" s="88">
        <f>G48+'[1]Stan i struktura V 20'!G49</f>
        <v>29</v>
      </c>
      <c r="H49" s="88">
        <f>H48+'[1]Stan i struktura V 20'!H49</f>
        <v>16</v>
      </c>
      <c r="I49" s="88">
        <f>I48+'[1]Stan i struktura V 20'!I49</f>
        <v>28</v>
      </c>
      <c r="J49" s="88">
        <f>J48+'[1]Stan i struktura V 20'!J49</f>
        <v>10</v>
      </c>
      <c r="K49" s="88">
        <f>K48+'[1]Stan i struktura V 20'!K49</f>
        <v>48</v>
      </c>
      <c r="L49" s="88">
        <f>L48+'[1]Stan i struktura V 20'!L49</f>
        <v>23</v>
      </c>
      <c r="M49" s="88">
        <f>M48+'[1]Stan i struktura V 20'!M49</f>
        <v>1</v>
      </c>
      <c r="N49" s="88">
        <f>N48+'[1]Stan i struktura V 20'!N49</f>
        <v>16</v>
      </c>
      <c r="O49" s="88">
        <f>O48+'[1]Stan i struktura V 20'!O49</f>
        <v>44</v>
      </c>
      <c r="P49" s="88">
        <f>P48+'[1]Stan i struktura V 20'!P49</f>
        <v>10</v>
      </c>
      <c r="Q49" s="88">
        <f>Q48+'[1]Stan i struktura V 20'!Q49</f>
        <v>96</v>
      </c>
      <c r="R49" s="89">
        <f>R48+'[1]Stan i struktura V 20'!R49</f>
        <v>48</v>
      </c>
      <c r="S49" s="86">
        <f>S48+'[1]Stan i struktura V 20'!S49</f>
        <v>412</v>
      </c>
      <c r="U49" s="1">
        <f>SUM(E49:R49)</f>
        <v>412</v>
      </c>
      <c r="V49" s="4">
        <f>SUM(E49:R49)</f>
        <v>412</v>
      </c>
    </row>
    <row r="50" spans="2:22" s="4" customFormat="1" ht="42" customHeight="1" thickTop="1" thickBot="1">
      <c r="B50" s="196" t="s">
        <v>23</v>
      </c>
      <c r="C50" s="209" t="s">
        <v>62</v>
      </c>
      <c r="D50" s="210"/>
      <c r="E50" s="90">
        <v>0</v>
      </c>
      <c r="F50" s="90">
        <v>1</v>
      </c>
      <c r="G50" s="90">
        <v>3</v>
      </c>
      <c r="H50" s="90">
        <v>9</v>
      </c>
      <c r="I50" s="90">
        <v>21</v>
      </c>
      <c r="J50" s="90">
        <v>0</v>
      </c>
      <c r="K50" s="90">
        <v>1</v>
      </c>
      <c r="L50" s="90">
        <v>5</v>
      </c>
      <c r="M50" s="90">
        <v>0</v>
      </c>
      <c r="N50" s="90">
        <v>1</v>
      </c>
      <c r="O50" s="90">
        <v>1</v>
      </c>
      <c r="P50" s="90">
        <v>2</v>
      </c>
      <c r="Q50" s="90">
        <v>16</v>
      </c>
      <c r="R50" s="91">
        <v>2</v>
      </c>
      <c r="S50" s="87">
        <f>SUM(E50:R50)</f>
        <v>62</v>
      </c>
    </row>
    <row r="51" spans="2:22" ht="42" customHeight="1" thickTop="1" thickBot="1">
      <c r="B51" s="201"/>
      <c r="C51" s="211" t="s">
        <v>63</v>
      </c>
      <c r="D51" s="212"/>
      <c r="E51" s="88">
        <f>E50+'[1]Stan i struktura V 20'!E51</f>
        <v>3</v>
      </c>
      <c r="F51" s="88">
        <f>F50+'[1]Stan i struktura V 20'!F51</f>
        <v>6</v>
      </c>
      <c r="G51" s="88">
        <f>G50+'[1]Stan i struktura V 20'!G51</f>
        <v>21</v>
      </c>
      <c r="H51" s="88">
        <f>H50+'[1]Stan i struktura V 20'!H51</f>
        <v>25</v>
      </c>
      <c r="I51" s="88">
        <f>I50+'[1]Stan i struktura V 20'!I51</f>
        <v>41</v>
      </c>
      <c r="J51" s="88">
        <f>J50+'[1]Stan i struktura V 20'!J51</f>
        <v>2</v>
      </c>
      <c r="K51" s="88">
        <f>K50+'[1]Stan i struktura V 20'!K51</f>
        <v>30</v>
      </c>
      <c r="L51" s="88">
        <f>L50+'[1]Stan i struktura V 20'!L51</f>
        <v>20</v>
      </c>
      <c r="M51" s="88">
        <f>M50+'[1]Stan i struktura V 20'!M51</f>
        <v>9</v>
      </c>
      <c r="N51" s="88">
        <f>N50+'[1]Stan i struktura V 20'!N51</f>
        <v>10</v>
      </c>
      <c r="O51" s="88">
        <f>O50+'[1]Stan i struktura V 20'!O51</f>
        <v>6</v>
      </c>
      <c r="P51" s="88">
        <f>P50+'[1]Stan i struktura V 20'!P51</f>
        <v>26</v>
      </c>
      <c r="Q51" s="88">
        <f>Q50+'[1]Stan i struktura V 20'!Q51</f>
        <v>97</v>
      </c>
      <c r="R51" s="89">
        <f>R50+'[1]Stan i struktura V 20'!R51</f>
        <v>15</v>
      </c>
      <c r="S51" s="86">
        <f>S50+'[1]Stan i struktura V 20'!S51</f>
        <v>311</v>
      </c>
      <c r="U51" s="1">
        <f>SUM(E51:R51)</f>
        <v>311</v>
      </c>
      <c r="V51" s="4">
        <f>SUM(E51:R51)</f>
        <v>311</v>
      </c>
    </row>
    <row r="52" spans="2:22" s="4" customFormat="1" ht="42" customHeight="1" thickTop="1" thickBot="1">
      <c r="B52" s="188" t="s">
        <v>28</v>
      </c>
      <c r="C52" s="202" t="s">
        <v>64</v>
      </c>
      <c r="D52" s="203"/>
      <c r="E52" s="51">
        <v>8</v>
      </c>
      <c r="F52" s="52">
        <v>7</v>
      </c>
      <c r="G52" s="52">
        <v>21</v>
      </c>
      <c r="H52" s="52">
        <v>23</v>
      </c>
      <c r="I52" s="53">
        <v>0</v>
      </c>
      <c r="J52" s="52">
        <v>0</v>
      </c>
      <c r="K52" s="53">
        <v>0</v>
      </c>
      <c r="L52" s="52">
        <v>2</v>
      </c>
      <c r="M52" s="53">
        <v>5</v>
      </c>
      <c r="N52" s="53">
        <v>10</v>
      </c>
      <c r="O52" s="53">
        <v>9</v>
      </c>
      <c r="P52" s="52">
        <v>5</v>
      </c>
      <c r="Q52" s="92">
        <v>4</v>
      </c>
      <c r="R52" s="53">
        <v>12</v>
      </c>
      <c r="S52" s="87">
        <f>SUM(E52:R52)</f>
        <v>106</v>
      </c>
    </row>
    <row r="53" spans="2:22" ht="42" customHeight="1" thickTop="1" thickBot="1">
      <c r="B53" s="201"/>
      <c r="C53" s="211" t="s">
        <v>65</v>
      </c>
      <c r="D53" s="212"/>
      <c r="E53" s="88">
        <f>E52+'[1]Stan i struktura V 20'!E53</f>
        <v>31</v>
      </c>
      <c r="F53" s="88">
        <f>F52+'[1]Stan i struktura V 20'!F53</f>
        <v>20</v>
      </c>
      <c r="G53" s="88">
        <f>G52+'[1]Stan i struktura V 20'!G53</f>
        <v>34</v>
      </c>
      <c r="H53" s="88">
        <f>H52+'[1]Stan i struktura V 20'!H53</f>
        <v>49</v>
      </c>
      <c r="I53" s="88">
        <f>I52+'[1]Stan i struktura V 20'!I53</f>
        <v>0</v>
      </c>
      <c r="J53" s="88">
        <f>J52+'[1]Stan i struktura V 20'!J53</f>
        <v>2</v>
      </c>
      <c r="K53" s="88">
        <f>K52+'[1]Stan i struktura V 20'!K53</f>
        <v>2</v>
      </c>
      <c r="L53" s="88">
        <f>L52+'[1]Stan i struktura V 20'!L53</f>
        <v>8</v>
      </c>
      <c r="M53" s="88">
        <f>M52+'[1]Stan i struktura V 20'!M53</f>
        <v>5</v>
      </c>
      <c r="N53" s="88">
        <f>N52+'[1]Stan i struktura V 20'!N53</f>
        <v>34</v>
      </c>
      <c r="O53" s="88">
        <f>O52+'[1]Stan i struktura V 20'!O53</f>
        <v>21</v>
      </c>
      <c r="P53" s="88">
        <f>P52+'[1]Stan i struktura V 20'!P53</f>
        <v>8</v>
      </c>
      <c r="Q53" s="88">
        <f>Q52+'[1]Stan i struktura V 20'!Q53</f>
        <v>11</v>
      </c>
      <c r="R53" s="89">
        <f>R52+'[1]Stan i struktura V 20'!R53</f>
        <v>31</v>
      </c>
      <c r="S53" s="86">
        <f>S52+'[1]Stan i struktura V 20'!S53</f>
        <v>256</v>
      </c>
      <c r="U53" s="1">
        <f>SUM(E53:R53)</f>
        <v>256</v>
      </c>
      <c r="V53" s="4">
        <f>SUM(E53:R53)</f>
        <v>256</v>
      </c>
    </row>
    <row r="54" spans="2:22" s="4" customFormat="1" ht="42" customHeight="1" thickTop="1" thickBot="1">
      <c r="B54" s="188" t="s">
        <v>31</v>
      </c>
      <c r="C54" s="202" t="s">
        <v>66</v>
      </c>
      <c r="D54" s="203"/>
      <c r="E54" s="51">
        <v>6</v>
      </c>
      <c r="F54" s="52">
        <v>2</v>
      </c>
      <c r="G54" s="52">
        <v>6</v>
      </c>
      <c r="H54" s="52">
        <v>6</v>
      </c>
      <c r="I54" s="53">
        <v>1</v>
      </c>
      <c r="J54" s="52">
        <v>0</v>
      </c>
      <c r="K54" s="53">
        <v>2</v>
      </c>
      <c r="L54" s="52">
        <v>4</v>
      </c>
      <c r="M54" s="53">
        <v>0</v>
      </c>
      <c r="N54" s="53">
        <v>0</v>
      </c>
      <c r="O54" s="53">
        <v>2</v>
      </c>
      <c r="P54" s="52">
        <v>0</v>
      </c>
      <c r="Q54" s="92">
        <v>4</v>
      </c>
      <c r="R54" s="53">
        <v>2</v>
      </c>
      <c r="S54" s="87">
        <f>SUM(E54:R54)</f>
        <v>35</v>
      </c>
    </row>
    <row r="55" spans="2:22" s="4" customFormat="1" ht="42" customHeight="1" thickTop="1" thickBot="1">
      <c r="B55" s="201"/>
      <c r="C55" s="204" t="s">
        <v>67</v>
      </c>
      <c r="D55" s="205"/>
      <c r="E55" s="88">
        <f>E54+'[1]Stan i struktura V 20'!E55</f>
        <v>19</v>
      </c>
      <c r="F55" s="88">
        <f>F54+'[1]Stan i struktura V 20'!F55</f>
        <v>8</v>
      </c>
      <c r="G55" s="88">
        <f>G54+'[1]Stan i struktura V 20'!G55</f>
        <v>20</v>
      </c>
      <c r="H55" s="88">
        <f>H54+'[1]Stan i struktura V 20'!H55</f>
        <v>20</v>
      </c>
      <c r="I55" s="88">
        <f>I54+'[1]Stan i struktura V 20'!I55</f>
        <v>8</v>
      </c>
      <c r="J55" s="88">
        <f>J54+'[1]Stan i struktura V 20'!J55</f>
        <v>3</v>
      </c>
      <c r="K55" s="88">
        <f>K54+'[1]Stan i struktura V 20'!K55</f>
        <v>7</v>
      </c>
      <c r="L55" s="88">
        <f>L54+'[1]Stan i struktura V 20'!L55</f>
        <v>7</v>
      </c>
      <c r="M55" s="88">
        <f>M54+'[1]Stan i struktura V 20'!M55</f>
        <v>0</v>
      </c>
      <c r="N55" s="88">
        <f>N54+'[1]Stan i struktura V 20'!N55</f>
        <v>12</v>
      </c>
      <c r="O55" s="88">
        <f>O54+'[1]Stan i struktura V 20'!O55</f>
        <v>10</v>
      </c>
      <c r="P55" s="88">
        <f>P54+'[1]Stan i struktura V 20'!P55</f>
        <v>2</v>
      </c>
      <c r="Q55" s="88">
        <f>Q54+'[1]Stan i struktura V 20'!Q55</f>
        <v>16</v>
      </c>
      <c r="R55" s="89">
        <f>R54+'[1]Stan i struktura V 20'!R55</f>
        <v>5</v>
      </c>
      <c r="S55" s="86">
        <f>S54+'[1]Stan i struktura V 20'!S55</f>
        <v>137</v>
      </c>
      <c r="U55" s="4">
        <f>SUM(E55:R55)</f>
        <v>137</v>
      </c>
      <c r="V55" s="4">
        <f>SUM(E55:R55)</f>
        <v>137</v>
      </c>
    </row>
    <row r="56" spans="2:22" s="4" customFormat="1" ht="42" customHeight="1" thickTop="1" thickBot="1">
      <c r="B56" s="188" t="s">
        <v>42</v>
      </c>
      <c r="C56" s="189" t="s">
        <v>68</v>
      </c>
      <c r="D56" s="190"/>
      <c r="E56" s="93">
        <v>0</v>
      </c>
      <c r="F56" s="93">
        <v>0</v>
      </c>
      <c r="G56" s="93">
        <v>0</v>
      </c>
      <c r="H56" s="93">
        <v>4</v>
      </c>
      <c r="I56" s="93">
        <v>2</v>
      </c>
      <c r="J56" s="93">
        <v>0</v>
      </c>
      <c r="K56" s="93">
        <v>0</v>
      </c>
      <c r="L56" s="93">
        <v>1</v>
      </c>
      <c r="M56" s="93">
        <v>4</v>
      </c>
      <c r="N56" s="93">
        <v>2</v>
      </c>
      <c r="O56" s="93">
        <v>0</v>
      </c>
      <c r="P56" s="93">
        <v>0</v>
      </c>
      <c r="Q56" s="93">
        <v>2</v>
      </c>
      <c r="R56" s="94">
        <v>4</v>
      </c>
      <c r="S56" s="87">
        <f>SUM(E56:R56)</f>
        <v>19</v>
      </c>
    </row>
    <row r="57" spans="2:22" s="4" customFormat="1" ht="42" customHeight="1" thickTop="1" thickBot="1">
      <c r="B57" s="206"/>
      <c r="C57" s="207" t="s">
        <v>69</v>
      </c>
      <c r="D57" s="208"/>
      <c r="E57" s="88">
        <f>E56+'[1]Stan i struktura V 20'!E57</f>
        <v>12</v>
      </c>
      <c r="F57" s="88">
        <f>F56+'[1]Stan i struktura V 20'!F57</f>
        <v>17</v>
      </c>
      <c r="G57" s="88">
        <f>G56+'[1]Stan i struktura V 20'!G57</f>
        <v>7</v>
      </c>
      <c r="H57" s="88">
        <f>H56+'[1]Stan i struktura V 20'!H57</f>
        <v>32</v>
      </c>
      <c r="I57" s="88">
        <f>I56+'[1]Stan i struktura V 20'!I57</f>
        <v>14</v>
      </c>
      <c r="J57" s="88">
        <f>J56+'[1]Stan i struktura V 20'!J57</f>
        <v>2</v>
      </c>
      <c r="K57" s="88">
        <f>K56+'[1]Stan i struktura V 20'!K57</f>
        <v>22</v>
      </c>
      <c r="L57" s="88">
        <f>L56+'[1]Stan i struktura V 20'!L57</f>
        <v>3</v>
      </c>
      <c r="M57" s="88">
        <f>M56+'[1]Stan i struktura V 20'!M57</f>
        <v>18</v>
      </c>
      <c r="N57" s="88">
        <f>N56+'[1]Stan i struktura V 20'!N57</f>
        <v>11</v>
      </c>
      <c r="O57" s="88">
        <f>O56+'[1]Stan i struktura V 20'!O57</f>
        <v>10</v>
      </c>
      <c r="P57" s="88">
        <f>P56+'[1]Stan i struktura V 20'!P57</f>
        <v>5</v>
      </c>
      <c r="Q57" s="88">
        <f>Q56+'[1]Stan i struktura V 20'!Q57</f>
        <v>28</v>
      </c>
      <c r="R57" s="89">
        <f>R56+'[1]Stan i struktura V 20'!R57</f>
        <v>10</v>
      </c>
      <c r="S57" s="86">
        <f>S56+'[1]Stan i struktura V 20'!S57</f>
        <v>191</v>
      </c>
      <c r="U57" s="4">
        <f>SUM(E57:R57)</f>
        <v>191</v>
      </c>
      <c r="V57" s="4">
        <f>SUM(E57:R57)</f>
        <v>191</v>
      </c>
    </row>
    <row r="58" spans="2:22" s="4" customFormat="1" ht="42" customHeight="1" thickTop="1" thickBot="1">
      <c r="B58" s="188" t="s">
        <v>44</v>
      </c>
      <c r="C58" s="189" t="s">
        <v>70</v>
      </c>
      <c r="D58" s="190"/>
      <c r="E58" s="93">
        <v>1</v>
      </c>
      <c r="F58" s="93">
        <v>1</v>
      </c>
      <c r="G58" s="93">
        <v>4</v>
      </c>
      <c r="H58" s="93">
        <v>10</v>
      </c>
      <c r="I58" s="93">
        <v>1</v>
      </c>
      <c r="J58" s="93">
        <v>0</v>
      </c>
      <c r="K58" s="93">
        <v>1</v>
      </c>
      <c r="L58" s="93">
        <v>1</v>
      </c>
      <c r="M58" s="93">
        <v>7</v>
      </c>
      <c r="N58" s="93">
        <v>9</v>
      </c>
      <c r="O58" s="93">
        <v>0</v>
      </c>
      <c r="P58" s="93">
        <v>0</v>
      </c>
      <c r="Q58" s="93">
        <v>0</v>
      </c>
      <c r="R58" s="94">
        <v>2</v>
      </c>
      <c r="S58" s="87">
        <f>SUM(E58:R58)</f>
        <v>37</v>
      </c>
    </row>
    <row r="59" spans="2:22" s="4" customFormat="1" ht="42" customHeight="1" thickTop="1" thickBot="1">
      <c r="B59" s="196"/>
      <c r="C59" s="197" t="s">
        <v>71</v>
      </c>
      <c r="D59" s="198"/>
      <c r="E59" s="88">
        <f>E58+'[1]Stan i struktura V 20'!E59</f>
        <v>6</v>
      </c>
      <c r="F59" s="88">
        <f>F58+'[1]Stan i struktura V 20'!F59</f>
        <v>8</v>
      </c>
      <c r="G59" s="88">
        <f>G58+'[1]Stan i struktura V 20'!G59</f>
        <v>8</v>
      </c>
      <c r="H59" s="88">
        <f>H58+'[1]Stan i struktura V 20'!H59</f>
        <v>42</v>
      </c>
      <c r="I59" s="88">
        <f>I58+'[1]Stan i struktura V 20'!I59</f>
        <v>8</v>
      </c>
      <c r="J59" s="88">
        <f>J58+'[1]Stan i struktura V 20'!J59</f>
        <v>0</v>
      </c>
      <c r="K59" s="88">
        <f>K58+'[1]Stan i struktura V 20'!K59</f>
        <v>4</v>
      </c>
      <c r="L59" s="88">
        <f>L58+'[1]Stan i struktura V 20'!L59</f>
        <v>9</v>
      </c>
      <c r="M59" s="88">
        <f>M58+'[1]Stan i struktura V 20'!M59</f>
        <v>11</v>
      </c>
      <c r="N59" s="88">
        <f>N58+'[1]Stan i struktura V 20'!N59</f>
        <v>26</v>
      </c>
      <c r="O59" s="88">
        <f>O58+'[1]Stan i struktura V 20'!O59</f>
        <v>11</v>
      </c>
      <c r="P59" s="88">
        <f>P58+'[1]Stan i struktura V 20'!P59</f>
        <v>0</v>
      </c>
      <c r="Q59" s="88">
        <f>Q58+'[1]Stan i struktura V 20'!Q59</f>
        <v>0</v>
      </c>
      <c r="R59" s="89">
        <f>R58+'[1]Stan i struktura V 20'!R59</f>
        <v>7</v>
      </c>
      <c r="S59" s="86">
        <f>S58+'[1]Stan i struktura V 20'!S59</f>
        <v>140</v>
      </c>
      <c r="U59" s="4">
        <f>SUM(E59:R59)</f>
        <v>140</v>
      </c>
      <c r="V59" s="4">
        <f>SUM(E59:R59)</f>
        <v>140</v>
      </c>
    </row>
    <row r="60" spans="2:22" s="4" customFormat="1" ht="42" customHeight="1" thickTop="1" thickBot="1">
      <c r="B60" s="187" t="s">
        <v>72</v>
      </c>
      <c r="C60" s="189" t="s">
        <v>73</v>
      </c>
      <c r="D60" s="190"/>
      <c r="E60" s="93">
        <v>16</v>
      </c>
      <c r="F60" s="93">
        <v>4</v>
      </c>
      <c r="G60" s="93">
        <v>7</v>
      </c>
      <c r="H60" s="93">
        <v>19</v>
      </c>
      <c r="I60" s="93">
        <v>33</v>
      </c>
      <c r="J60" s="93">
        <v>6</v>
      </c>
      <c r="K60" s="93">
        <v>47</v>
      </c>
      <c r="L60" s="93">
        <v>8</v>
      </c>
      <c r="M60" s="93">
        <v>26</v>
      </c>
      <c r="N60" s="93">
        <v>2</v>
      </c>
      <c r="O60" s="93">
        <v>6</v>
      </c>
      <c r="P60" s="93">
        <v>8</v>
      </c>
      <c r="Q60" s="93">
        <v>8</v>
      </c>
      <c r="R60" s="94">
        <v>30</v>
      </c>
      <c r="S60" s="87">
        <f>SUM(E60:R60)</f>
        <v>220</v>
      </c>
    </row>
    <row r="61" spans="2:22" s="4" customFormat="1" ht="42" customHeight="1" thickTop="1" thickBot="1">
      <c r="B61" s="187"/>
      <c r="C61" s="199" t="s">
        <v>74</v>
      </c>
      <c r="D61" s="200"/>
      <c r="E61" s="95">
        <f>E60+'[1]Stan i struktura V 20'!E61</f>
        <v>56</v>
      </c>
      <c r="F61" s="95">
        <f>F60+'[1]Stan i struktura V 20'!F61</f>
        <v>37</v>
      </c>
      <c r="G61" s="95">
        <f>G60+'[1]Stan i struktura V 20'!G61</f>
        <v>54</v>
      </c>
      <c r="H61" s="95">
        <f>H60+'[1]Stan i struktura V 20'!H61</f>
        <v>90</v>
      </c>
      <c r="I61" s="95">
        <f>I60+'[1]Stan i struktura V 20'!I61</f>
        <v>74</v>
      </c>
      <c r="J61" s="95">
        <f>J60+'[1]Stan i struktura V 20'!J61</f>
        <v>18</v>
      </c>
      <c r="K61" s="95">
        <f>K60+'[1]Stan i struktura V 20'!K61</f>
        <v>209</v>
      </c>
      <c r="L61" s="95">
        <f>L60+'[1]Stan i struktura V 20'!L61</f>
        <v>50</v>
      </c>
      <c r="M61" s="95">
        <f>M60+'[1]Stan i struktura V 20'!M61</f>
        <v>100</v>
      </c>
      <c r="N61" s="95">
        <f>N60+'[1]Stan i struktura V 20'!N61</f>
        <v>13</v>
      </c>
      <c r="O61" s="95">
        <f>O60+'[1]Stan i struktura V 20'!O61</f>
        <v>77</v>
      </c>
      <c r="P61" s="95">
        <f>P60+'[1]Stan i struktura V 20'!P61</f>
        <v>52</v>
      </c>
      <c r="Q61" s="95">
        <f>Q60+'[1]Stan i struktura V 20'!Q61</f>
        <v>41</v>
      </c>
      <c r="R61" s="96">
        <f>R60+'[1]Stan i struktura V 20'!R61</f>
        <v>130</v>
      </c>
      <c r="S61" s="86">
        <f>S60+'[1]Stan i struktura V 20'!S61</f>
        <v>1001</v>
      </c>
      <c r="U61" s="4">
        <f>SUM(E61:R61)</f>
        <v>1001</v>
      </c>
      <c r="V61" s="4">
        <f>SUM(E61:R61)</f>
        <v>1001</v>
      </c>
    </row>
    <row r="62" spans="2:22" s="4" customFormat="1" ht="42" customHeight="1" thickTop="1" thickBot="1">
      <c r="B62" s="187" t="s">
        <v>75</v>
      </c>
      <c r="C62" s="189" t="s">
        <v>76</v>
      </c>
      <c r="D62" s="190"/>
      <c r="E62" s="93">
        <v>0</v>
      </c>
      <c r="F62" s="93">
        <v>1</v>
      </c>
      <c r="G62" s="93">
        <v>16</v>
      </c>
      <c r="H62" s="93">
        <v>0</v>
      </c>
      <c r="I62" s="93">
        <v>6</v>
      </c>
      <c r="J62" s="93">
        <v>3</v>
      </c>
      <c r="K62" s="93">
        <v>5</v>
      </c>
      <c r="L62" s="93">
        <v>0</v>
      </c>
      <c r="M62" s="93">
        <v>1</v>
      </c>
      <c r="N62" s="93">
        <v>0</v>
      </c>
      <c r="O62" s="93">
        <v>1</v>
      </c>
      <c r="P62" s="93">
        <v>5</v>
      </c>
      <c r="Q62" s="93">
        <v>0</v>
      </c>
      <c r="R62" s="94">
        <v>60</v>
      </c>
      <c r="S62" s="87">
        <f>SUM(E62:R62)</f>
        <v>98</v>
      </c>
    </row>
    <row r="63" spans="2:22" s="4" customFormat="1" ht="42" customHeight="1" thickTop="1" thickBot="1">
      <c r="B63" s="188"/>
      <c r="C63" s="191" t="s">
        <v>77</v>
      </c>
      <c r="D63" s="192"/>
      <c r="E63" s="88">
        <f>E62+'[1]Stan i struktura V 20'!E63</f>
        <v>0</v>
      </c>
      <c r="F63" s="88">
        <f>F62+'[1]Stan i struktura V 20'!F63</f>
        <v>21</v>
      </c>
      <c r="G63" s="88">
        <f>G62+'[1]Stan i struktura V 20'!G63</f>
        <v>19</v>
      </c>
      <c r="H63" s="88">
        <f>H62+'[1]Stan i struktura V 20'!H63</f>
        <v>0</v>
      </c>
      <c r="I63" s="88">
        <f>I62+'[1]Stan i struktura V 20'!I63</f>
        <v>22</v>
      </c>
      <c r="J63" s="88">
        <f>J62+'[1]Stan i struktura V 20'!J63</f>
        <v>23</v>
      </c>
      <c r="K63" s="88">
        <f>K62+'[1]Stan i struktura V 20'!K63</f>
        <v>71</v>
      </c>
      <c r="L63" s="88">
        <f>L62+'[1]Stan i struktura V 20'!L63</f>
        <v>8</v>
      </c>
      <c r="M63" s="88">
        <f>M62+'[1]Stan i struktura V 20'!M63</f>
        <v>28</v>
      </c>
      <c r="N63" s="88">
        <f>N62+'[1]Stan i struktura V 20'!N63</f>
        <v>38</v>
      </c>
      <c r="O63" s="88">
        <f>O62+'[1]Stan i struktura V 20'!O63</f>
        <v>37</v>
      </c>
      <c r="P63" s="88">
        <f>P62+'[1]Stan i struktura V 20'!P63</f>
        <v>12</v>
      </c>
      <c r="Q63" s="88">
        <f>Q62+'[1]Stan i struktura V 20'!Q63</f>
        <v>52</v>
      </c>
      <c r="R63" s="89">
        <f>R62+'[1]Stan i struktura V 20'!R63</f>
        <v>247</v>
      </c>
      <c r="S63" s="86">
        <f>S62+'[1]Stan i struktura V 20'!S63</f>
        <v>578</v>
      </c>
      <c r="U63" s="4">
        <f>SUM(E63:R63)</f>
        <v>578</v>
      </c>
      <c r="V63" s="4">
        <f>SUM(E63:R63)</f>
        <v>578</v>
      </c>
    </row>
    <row r="64" spans="2:22" s="4" customFormat="1" ht="42" customHeight="1" thickTop="1" thickBot="1">
      <c r="B64" s="187" t="s">
        <v>78</v>
      </c>
      <c r="C64" s="189" t="s">
        <v>79</v>
      </c>
      <c r="D64" s="190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3"/>
      <c r="C65" s="194" t="s">
        <v>80</v>
      </c>
      <c r="D65" s="195"/>
      <c r="E65" s="88">
        <f>E64+'[1]Stan i struktura V 20'!E65</f>
        <v>0</v>
      </c>
      <c r="F65" s="88">
        <f>F64+'[1]Stan i struktura V 20'!F65</f>
        <v>0</v>
      </c>
      <c r="G65" s="88">
        <f>G64+'[1]Stan i struktura V 20'!G65</f>
        <v>0</v>
      </c>
      <c r="H65" s="88">
        <f>H64+'[1]Stan i struktura V 20'!H65</f>
        <v>0</v>
      </c>
      <c r="I65" s="88">
        <f>I64+'[1]Stan i struktura V 20'!I65</f>
        <v>0</v>
      </c>
      <c r="J65" s="88">
        <f>J64+'[1]Stan i struktura V 20'!J65</f>
        <v>0</v>
      </c>
      <c r="K65" s="88">
        <f>K64+'[1]Stan i struktura V 20'!K65</f>
        <v>0</v>
      </c>
      <c r="L65" s="88">
        <f>L64+'[1]Stan i struktura V 20'!L65</f>
        <v>0</v>
      </c>
      <c r="M65" s="88">
        <f>M64+'[1]Stan i struktura V 20'!M65</f>
        <v>0</v>
      </c>
      <c r="N65" s="88">
        <f>N64+'[1]Stan i struktura V 20'!N65</f>
        <v>0</v>
      </c>
      <c r="O65" s="88">
        <f>O64+'[1]Stan i struktura V 20'!O65</f>
        <v>0</v>
      </c>
      <c r="P65" s="88">
        <f>P64+'[1]Stan i struktura V 20'!P65</f>
        <v>0</v>
      </c>
      <c r="Q65" s="88">
        <f>Q64+'[1]Stan i struktura V 20'!Q65</f>
        <v>0</v>
      </c>
      <c r="R65" s="89">
        <f>R64+'[1]Stan i struktura V 20'!R65</f>
        <v>0</v>
      </c>
      <c r="S65" s="86">
        <f>S64+'[1]Stan i struktura V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80" t="s">
        <v>81</v>
      </c>
      <c r="C66" s="182" t="s">
        <v>82</v>
      </c>
      <c r="D66" s="183"/>
      <c r="E66" s="97">
        <f t="shared" ref="E66:R67" si="15">E48+E50+E52+E54+E56+E58+E60+E62+E64</f>
        <v>37</v>
      </c>
      <c r="F66" s="97">
        <f t="shared" si="15"/>
        <v>16</v>
      </c>
      <c r="G66" s="97">
        <f t="shared" si="15"/>
        <v>63</v>
      </c>
      <c r="H66" s="97">
        <f t="shared" si="15"/>
        <v>76</v>
      </c>
      <c r="I66" s="97">
        <f t="shared" si="15"/>
        <v>69</v>
      </c>
      <c r="J66" s="97">
        <f t="shared" si="15"/>
        <v>11</v>
      </c>
      <c r="K66" s="97">
        <f t="shared" si="15"/>
        <v>63</v>
      </c>
      <c r="L66" s="97">
        <f t="shared" si="15"/>
        <v>25</v>
      </c>
      <c r="M66" s="97">
        <f t="shared" si="15"/>
        <v>44</v>
      </c>
      <c r="N66" s="97">
        <f t="shared" si="15"/>
        <v>27</v>
      </c>
      <c r="O66" s="97">
        <f t="shared" si="15"/>
        <v>22</v>
      </c>
      <c r="P66" s="97">
        <f t="shared" si="15"/>
        <v>20</v>
      </c>
      <c r="Q66" s="97">
        <f t="shared" si="15"/>
        <v>51</v>
      </c>
      <c r="R66" s="98">
        <f t="shared" si="15"/>
        <v>120</v>
      </c>
      <c r="S66" s="99">
        <f>SUM(E66:R66)</f>
        <v>644</v>
      </c>
      <c r="V66" s="4"/>
    </row>
    <row r="67" spans="2:22" ht="45" customHeight="1" thickTop="1" thickBot="1">
      <c r="B67" s="181"/>
      <c r="C67" s="182" t="s">
        <v>83</v>
      </c>
      <c r="D67" s="183"/>
      <c r="E67" s="100">
        <f t="shared" si="15"/>
        <v>154</v>
      </c>
      <c r="F67" s="100">
        <f>F49+F51+F53+F55+F57+F59+F61+F63+F65</f>
        <v>133</v>
      </c>
      <c r="G67" s="100">
        <f t="shared" si="15"/>
        <v>192</v>
      </c>
      <c r="H67" s="100">
        <f t="shared" si="15"/>
        <v>274</v>
      </c>
      <c r="I67" s="100">
        <f t="shared" si="15"/>
        <v>195</v>
      </c>
      <c r="J67" s="100">
        <f t="shared" si="15"/>
        <v>60</v>
      </c>
      <c r="K67" s="100">
        <f t="shared" si="15"/>
        <v>393</v>
      </c>
      <c r="L67" s="100">
        <f t="shared" si="15"/>
        <v>128</v>
      </c>
      <c r="M67" s="100">
        <f t="shared" si="15"/>
        <v>172</v>
      </c>
      <c r="N67" s="100">
        <f t="shared" si="15"/>
        <v>160</v>
      </c>
      <c r="O67" s="100">
        <f t="shared" si="15"/>
        <v>216</v>
      </c>
      <c r="P67" s="100">
        <f t="shared" si="15"/>
        <v>115</v>
      </c>
      <c r="Q67" s="100">
        <f t="shared" si="15"/>
        <v>341</v>
      </c>
      <c r="R67" s="101">
        <f t="shared" si="15"/>
        <v>493</v>
      </c>
      <c r="S67" s="99">
        <f>SUM(E67:R67)</f>
        <v>3026</v>
      </c>
      <c r="V67" s="4"/>
    </row>
    <row r="68" spans="2:22" ht="14.25" customHeight="1">
      <c r="B68" s="184" t="s">
        <v>84</v>
      </c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</row>
    <row r="69" spans="2:22" ht="14.25" customHeight="1">
      <c r="B69" s="185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</row>
    <row r="75" spans="2:22" ht="13.5" thickBot="1"/>
    <row r="76" spans="2:22" ht="26.25" customHeight="1" thickTop="1" thickBot="1">
      <c r="E76" s="102">
        <v>93</v>
      </c>
      <c r="F76" s="102">
        <v>44</v>
      </c>
      <c r="G76" s="102">
        <v>28</v>
      </c>
      <c r="H76" s="102">
        <v>32</v>
      </c>
      <c r="I76" s="102">
        <v>38</v>
      </c>
      <c r="J76" s="102">
        <v>16</v>
      </c>
      <c r="K76" s="102">
        <v>26</v>
      </c>
      <c r="L76" s="102">
        <v>27</v>
      </c>
      <c r="M76" s="102">
        <v>44</v>
      </c>
      <c r="N76" s="102">
        <v>19</v>
      </c>
      <c r="O76" s="102">
        <v>71</v>
      </c>
      <c r="P76" s="102">
        <v>46</v>
      </c>
      <c r="Q76" s="102">
        <v>45</v>
      </c>
      <c r="R76" s="102">
        <v>59</v>
      </c>
      <c r="S76" s="80">
        <f>SUM(E76:R76)</f>
        <v>588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74" t="s">
        <v>85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2:15" ht="24.75" customHeight="1">
      <c r="B2" s="274" t="s">
        <v>86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7" t="s">
        <v>87</v>
      </c>
      <c r="C4" s="279" t="s">
        <v>88</v>
      </c>
      <c r="D4" s="281" t="s">
        <v>89</v>
      </c>
      <c r="E4" s="283" t="s">
        <v>90</v>
      </c>
      <c r="F4" s="103"/>
      <c r="G4" s="277" t="s">
        <v>87</v>
      </c>
      <c r="H4" s="285" t="s">
        <v>91</v>
      </c>
      <c r="I4" s="281" t="s">
        <v>89</v>
      </c>
      <c r="J4" s="283" t="s">
        <v>90</v>
      </c>
      <c r="K4" s="34"/>
      <c r="L4" s="277" t="s">
        <v>87</v>
      </c>
      <c r="M4" s="287" t="s">
        <v>88</v>
      </c>
      <c r="N4" s="281" t="s">
        <v>89</v>
      </c>
      <c r="O4" s="289" t="s">
        <v>90</v>
      </c>
    </row>
    <row r="5" spans="2:15" ht="18.75" customHeight="1" thickTop="1" thickBot="1">
      <c r="B5" s="278"/>
      <c r="C5" s="280"/>
      <c r="D5" s="282"/>
      <c r="E5" s="284"/>
      <c r="F5" s="103"/>
      <c r="G5" s="278"/>
      <c r="H5" s="286"/>
      <c r="I5" s="282"/>
      <c r="J5" s="284"/>
      <c r="K5" s="34"/>
      <c r="L5" s="278"/>
      <c r="M5" s="288"/>
      <c r="N5" s="282"/>
      <c r="O5" s="290"/>
    </row>
    <row r="6" spans="2:15" ht="17.100000000000001" customHeight="1" thickTop="1">
      <c r="B6" s="291" t="s">
        <v>92</v>
      </c>
      <c r="C6" s="292"/>
      <c r="D6" s="292"/>
      <c r="E6" s="295">
        <f>SUM(E8+E19+E27+E34+E41)</f>
        <v>8736</v>
      </c>
      <c r="F6" s="103"/>
      <c r="G6" s="104">
        <v>4</v>
      </c>
      <c r="H6" s="105" t="s">
        <v>93</v>
      </c>
      <c r="I6" s="106" t="s">
        <v>94</v>
      </c>
      <c r="J6" s="107">
        <v>387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4359</v>
      </c>
    </row>
    <row r="7" spans="2:15" ht="17.100000000000001" customHeight="1" thickBot="1">
      <c r="B7" s="293"/>
      <c r="C7" s="294"/>
      <c r="D7" s="294"/>
      <c r="E7" s="296"/>
      <c r="F7" s="1"/>
      <c r="G7" s="111">
        <v>5</v>
      </c>
      <c r="H7" s="112" t="s">
        <v>98</v>
      </c>
      <c r="I7" s="107" t="s">
        <v>94</v>
      </c>
      <c r="J7" s="107">
        <v>206</v>
      </c>
      <c r="K7" s="1"/>
      <c r="L7" s="111">
        <v>1</v>
      </c>
      <c r="M7" s="112" t="s">
        <v>99</v>
      </c>
      <c r="N7" s="107" t="s">
        <v>94</v>
      </c>
      <c r="O7" s="113">
        <v>103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3401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95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89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236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178</v>
      </c>
      <c r="F10" s="1"/>
      <c r="G10" s="277" t="s">
        <v>87</v>
      </c>
      <c r="H10" s="285" t="s">
        <v>91</v>
      </c>
      <c r="I10" s="281" t="s">
        <v>89</v>
      </c>
      <c r="J10" s="283" t="s">
        <v>90</v>
      </c>
      <c r="K10" s="1"/>
      <c r="L10" s="111">
        <v>4</v>
      </c>
      <c r="M10" s="112" t="s">
        <v>107</v>
      </c>
      <c r="N10" s="107" t="s">
        <v>94</v>
      </c>
      <c r="O10" s="107">
        <v>138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116</v>
      </c>
      <c r="F11" s="1"/>
      <c r="G11" s="305"/>
      <c r="H11" s="306"/>
      <c r="I11" s="307"/>
      <c r="J11" s="308"/>
      <c r="K11" s="1"/>
      <c r="L11" s="111">
        <v>5</v>
      </c>
      <c r="M11" s="112" t="s">
        <v>109</v>
      </c>
      <c r="N11" s="107" t="s">
        <v>94</v>
      </c>
      <c r="O11" s="107">
        <v>247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208</v>
      </c>
      <c r="F12" s="1"/>
      <c r="G12" s="309" t="s">
        <v>112</v>
      </c>
      <c r="H12" s="310"/>
      <c r="I12" s="310"/>
      <c r="J12" s="311">
        <f>SUM(J14+J23+J33+J41+O6+O19+O30)</f>
        <v>14793</v>
      </c>
      <c r="K12" s="1"/>
      <c r="L12" s="111" t="s">
        <v>44</v>
      </c>
      <c r="M12" s="112" t="s">
        <v>113</v>
      </c>
      <c r="N12" s="107" t="s">
        <v>94</v>
      </c>
      <c r="O12" s="107">
        <v>790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152</v>
      </c>
      <c r="F13" s="123"/>
      <c r="G13" s="293"/>
      <c r="H13" s="294"/>
      <c r="I13" s="294"/>
      <c r="J13" s="312"/>
      <c r="K13" s="123"/>
      <c r="L13" s="111">
        <v>7</v>
      </c>
      <c r="M13" s="112" t="s">
        <v>115</v>
      </c>
      <c r="N13" s="107" t="s">
        <v>103</v>
      </c>
      <c r="O13" s="107">
        <v>104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196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1697</v>
      </c>
      <c r="K14" s="1"/>
      <c r="L14" s="111">
        <v>8</v>
      </c>
      <c r="M14" s="112" t="s">
        <v>118</v>
      </c>
      <c r="N14" s="107" t="s">
        <v>103</v>
      </c>
      <c r="O14" s="107">
        <v>110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359</v>
      </c>
      <c r="F15" s="124"/>
      <c r="G15" s="111">
        <v>1</v>
      </c>
      <c r="H15" s="112" t="s">
        <v>120</v>
      </c>
      <c r="I15" s="107" t="s">
        <v>103</v>
      </c>
      <c r="J15" s="119">
        <v>83</v>
      </c>
      <c r="K15" s="1"/>
      <c r="L15" s="111">
        <v>9</v>
      </c>
      <c r="M15" s="112" t="s">
        <v>121</v>
      </c>
      <c r="N15" s="107" t="s">
        <v>103</v>
      </c>
      <c r="O15" s="107">
        <v>97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65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2103</v>
      </c>
      <c r="F17" s="124"/>
      <c r="G17" s="111">
        <v>3</v>
      </c>
      <c r="H17" s="112" t="s">
        <v>125</v>
      </c>
      <c r="I17" s="107" t="s">
        <v>103</v>
      </c>
      <c r="J17" s="119">
        <v>151</v>
      </c>
      <c r="K17" s="1"/>
      <c r="L17" s="131">
        <v>10</v>
      </c>
      <c r="M17" s="132" t="s">
        <v>126</v>
      </c>
      <c r="N17" s="133" t="s">
        <v>124</v>
      </c>
      <c r="O17" s="135">
        <v>2439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307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1907</v>
      </c>
      <c r="F19" s="124"/>
      <c r="G19" s="111">
        <v>5</v>
      </c>
      <c r="H19" s="112" t="s">
        <v>127</v>
      </c>
      <c r="I19" s="107" t="s">
        <v>111</v>
      </c>
      <c r="J19" s="119">
        <v>600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2093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185</v>
      </c>
      <c r="F20" s="124"/>
      <c r="G20" s="111">
        <v>6</v>
      </c>
      <c r="H20" s="112" t="s">
        <v>131</v>
      </c>
      <c r="I20" s="107" t="s">
        <v>94</v>
      </c>
      <c r="J20" s="119">
        <v>420</v>
      </c>
      <c r="K20" s="1"/>
      <c r="L20" s="111">
        <v>1</v>
      </c>
      <c r="M20" s="112" t="s">
        <v>132</v>
      </c>
      <c r="N20" s="107" t="s">
        <v>103</v>
      </c>
      <c r="O20" s="107">
        <v>99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693</v>
      </c>
      <c r="F21" s="124"/>
      <c r="G21" s="111">
        <v>7</v>
      </c>
      <c r="H21" s="112" t="s">
        <v>134</v>
      </c>
      <c r="I21" s="107" t="s">
        <v>103</v>
      </c>
      <c r="J21" s="119">
        <v>71</v>
      </c>
      <c r="K21" s="1"/>
      <c r="L21" s="111">
        <v>2</v>
      </c>
      <c r="M21" s="112" t="s">
        <v>135</v>
      </c>
      <c r="N21" s="107" t="s">
        <v>111</v>
      </c>
      <c r="O21" s="107">
        <v>44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211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172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110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2152</v>
      </c>
      <c r="K23" s="1"/>
      <c r="L23" s="111">
        <v>4</v>
      </c>
      <c r="M23" s="112" t="s">
        <v>141</v>
      </c>
      <c r="N23" s="107" t="s">
        <v>94</v>
      </c>
      <c r="O23" s="107">
        <v>177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538</v>
      </c>
      <c r="F24" s="124"/>
      <c r="G24" s="111">
        <v>1</v>
      </c>
      <c r="H24" s="112" t="s">
        <v>143</v>
      </c>
      <c r="I24" s="107" t="s">
        <v>94</v>
      </c>
      <c r="J24" s="119">
        <v>121</v>
      </c>
      <c r="K24" s="1"/>
      <c r="L24" s="111">
        <v>5</v>
      </c>
      <c r="M24" s="112" t="s">
        <v>144</v>
      </c>
      <c r="N24" s="107" t="s">
        <v>103</v>
      </c>
      <c r="O24" s="107">
        <v>189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170</v>
      </c>
      <c r="F25" s="124"/>
      <c r="G25" s="111">
        <v>2</v>
      </c>
      <c r="H25" s="112" t="s">
        <v>146</v>
      </c>
      <c r="I25" s="107" t="s">
        <v>103</v>
      </c>
      <c r="J25" s="119">
        <v>95</v>
      </c>
      <c r="K25" s="1"/>
      <c r="L25" s="111">
        <v>6</v>
      </c>
      <c r="M25" s="112" t="s">
        <v>147</v>
      </c>
      <c r="N25" s="107" t="s">
        <v>94</v>
      </c>
      <c r="O25" s="107">
        <v>692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469</v>
      </c>
      <c r="K26" s="1"/>
      <c r="L26" s="111">
        <v>7</v>
      </c>
      <c r="M26" s="112" t="s">
        <v>149</v>
      </c>
      <c r="N26" s="107" t="s">
        <v>103</v>
      </c>
      <c r="O26" s="107">
        <v>69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636</v>
      </c>
      <c r="F27" s="124"/>
      <c r="G27" s="111">
        <v>4</v>
      </c>
      <c r="H27" s="112" t="s">
        <v>151</v>
      </c>
      <c r="I27" s="107" t="s">
        <v>103</v>
      </c>
      <c r="J27" s="119">
        <v>171</v>
      </c>
      <c r="K27" s="1"/>
      <c r="L27" s="111">
        <v>8</v>
      </c>
      <c r="M27" s="112" t="s">
        <v>152</v>
      </c>
      <c r="N27" s="107" t="s">
        <v>103</v>
      </c>
      <c r="O27" s="107">
        <v>172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130</v>
      </c>
      <c r="F28" s="124"/>
      <c r="G28" s="111">
        <v>5</v>
      </c>
      <c r="H28" s="112" t="s">
        <v>151</v>
      </c>
      <c r="I28" s="107" t="s">
        <v>111</v>
      </c>
      <c r="J28" s="119">
        <v>847</v>
      </c>
      <c r="K28" s="1"/>
      <c r="L28" s="111">
        <v>9</v>
      </c>
      <c r="M28" s="112" t="s">
        <v>152</v>
      </c>
      <c r="N28" s="107" t="s">
        <v>111</v>
      </c>
      <c r="O28" s="107">
        <v>479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60</v>
      </c>
      <c r="F29" s="124"/>
      <c r="G29" s="111">
        <v>6</v>
      </c>
      <c r="H29" s="112" t="s">
        <v>155</v>
      </c>
      <c r="I29" s="107" t="s">
        <v>94</v>
      </c>
      <c r="J29" s="119">
        <v>162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79</v>
      </c>
      <c r="F30" s="124"/>
      <c r="G30" s="111">
        <v>7</v>
      </c>
      <c r="H30" s="112" t="s">
        <v>157</v>
      </c>
      <c r="I30" s="107" t="s">
        <v>94</v>
      </c>
      <c r="J30" s="119">
        <v>185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2112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129</v>
      </c>
      <c r="F31" s="124"/>
      <c r="G31" s="111">
        <v>8</v>
      </c>
      <c r="H31" s="112" t="s">
        <v>160</v>
      </c>
      <c r="I31" s="107" t="s">
        <v>103</v>
      </c>
      <c r="J31" s="119">
        <v>102</v>
      </c>
      <c r="K31" s="1"/>
      <c r="L31" s="111">
        <v>1</v>
      </c>
      <c r="M31" s="112" t="s">
        <v>161</v>
      </c>
      <c r="N31" s="107" t="s">
        <v>103</v>
      </c>
      <c r="O31" s="107">
        <v>128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238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234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1246</v>
      </c>
      <c r="K33" s="1"/>
      <c r="L33" s="111">
        <v>3</v>
      </c>
      <c r="M33" s="112" t="s">
        <v>164</v>
      </c>
      <c r="N33" s="107" t="s">
        <v>103</v>
      </c>
      <c r="O33" s="107">
        <v>68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1935</v>
      </c>
      <c r="F34" s="124"/>
      <c r="G34" s="111">
        <v>1</v>
      </c>
      <c r="H34" s="112" t="s">
        <v>167</v>
      </c>
      <c r="I34" s="107" t="s">
        <v>103</v>
      </c>
      <c r="J34" s="119">
        <v>94</v>
      </c>
      <c r="K34" s="1"/>
      <c r="L34" s="111">
        <v>4</v>
      </c>
      <c r="M34" s="112" t="s">
        <v>168</v>
      </c>
      <c r="N34" s="107" t="s">
        <v>94</v>
      </c>
      <c r="O34" s="107">
        <v>636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380</v>
      </c>
      <c r="F35" s="124"/>
      <c r="G35" s="111">
        <v>2</v>
      </c>
      <c r="H35" s="112" t="s">
        <v>170</v>
      </c>
      <c r="I35" s="107" t="s">
        <v>103</v>
      </c>
      <c r="J35" s="119">
        <v>128</v>
      </c>
      <c r="K35" s="1"/>
      <c r="L35" s="111">
        <v>5</v>
      </c>
      <c r="M35" s="112" t="s">
        <v>171</v>
      </c>
      <c r="N35" s="107" t="s">
        <v>111</v>
      </c>
      <c r="O35" s="107">
        <v>39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637</v>
      </c>
      <c r="F36" s="124"/>
      <c r="G36" s="111">
        <v>3</v>
      </c>
      <c r="H36" s="112" t="s">
        <v>173</v>
      </c>
      <c r="I36" s="107" t="s">
        <v>103</v>
      </c>
      <c r="J36" s="119">
        <v>103</v>
      </c>
      <c r="K36" s="1"/>
      <c r="L36" s="111">
        <v>6</v>
      </c>
      <c r="M36" s="112" t="s">
        <v>174</v>
      </c>
      <c r="N36" s="107" t="s">
        <v>103</v>
      </c>
      <c r="O36" s="107">
        <v>75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146</v>
      </c>
      <c r="F37" s="124"/>
      <c r="G37" s="111">
        <v>4</v>
      </c>
      <c r="H37" s="112" t="s">
        <v>176</v>
      </c>
      <c r="I37" s="107" t="s">
        <v>103</v>
      </c>
      <c r="J37" s="119">
        <v>105</v>
      </c>
      <c r="K37" s="1"/>
      <c r="L37" s="111">
        <v>7</v>
      </c>
      <c r="M37" s="112" t="s">
        <v>177</v>
      </c>
      <c r="N37" s="107" t="s">
        <v>103</v>
      </c>
      <c r="O37" s="107">
        <v>96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624</v>
      </c>
      <c r="F38" s="124"/>
      <c r="G38" s="111">
        <v>5</v>
      </c>
      <c r="H38" s="112" t="s">
        <v>179</v>
      </c>
      <c r="I38" s="107" t="s">
        <v>94</v>
      </c>
      <c r="J38" s="119">
        <v>695</v>
      </c>
      <c r="K38" s="1"/>
      <c r="L38" s="111">
        <v>8</v>
      </c>
      <c r="M38" s="112" t="s">
        <v>180</v>
      </c>
      <c r="N38" s="107" t="s">
        <v>103</v>
      </c>
      <c r="O38" s="107">
        <v>104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148</v>
      </c>
      <c r="F39" s="124"/>
      <c r="G39" s="111">
        <v>6</v>
      </c>
      <c r="H39" s="112" t="s">
        <v>182</v>
      </c>
      <c r="I39" s="107" t="s">
        <v>94</v>
      </c>
      <c r="J39" s="119">
        <v>121</v>
      </c>
      <c r="K39" s="1"/>
      <c r="L39" s="111">
        <v>9</v>
      </c>
      <c r="M39" s="112" t="s">
        <v>183</v>
      </c>
      <c r="N39" s="107" t="s">
        <v>103</v>
      </c>
      <c r="O39" s="107">
        <v>202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530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857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1134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103</v>
      </c>
      <c r="F42" s="124"/>
      <c r="G42" s="111">
        <v>1</v>
      </c>
      <c r="H42" s="112" t="s">
        <v>185</v>
      </c>
      <c r="I42" s="107" t="s">
        <v>94</v>
      </c>
      <c r="J42" s="119">
        <v>293</v>
      </c>
      <c r="K42" s="1"/>
      <c r="L42" s="297" t="s">
        <v>186</v>
      </c>
      <c r="M42" s="298"/>
      <c r="N42" s="301" t="s">
        <v>187</v>
      </c>
      <c r="O42" s="303">
        <f>SUM(E8+E19+E27+E34+E41+J14+J23+J33+J41+O6+O19+O30)</f>
        <v>23529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93</v>
      </c>
      <c r="F43" s="124"/>
      <c r="G43" s="111">
        <v>2</v>
      </c>
      <c r="H43" s="112" t="s">
        <v>189</v>
      </c>
      <c r="I43" s="107" t="s">
        <v>94</v>
      </c>
      <c r="J43" s="119">
        <v>172</v>
      </c>
      <c r="K43" s="1"/>
      <c r="L43" s="299"/>
      <c r="M43" s="300"/>
      <c r="N43" s="302"/>
      <c r="O43" s="304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68</v>
      </c>
      <c r="F44" s="124"/>
      <c r="G44" s="150">
        <v>3</v>
      </c>
      <c r="H44" s="151" t="s">
        <v>191</v>
      </c>
      <c r="I44" s="152" t="s">
        <v>94</v>
      </c>
      <c r="J44" s="118">
        <v>669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64" customWidth="1"/>
    <col min="2" max="3" width="9.140625" style="164" customWidth="1"/>
    <col min="4" max="4" width="4.85546875" style="164" customWidth="1"/>
    <col min="5" max="6" width="9.140625" style="164" customWidth="1"/>
    <col min="7" max="7" width="7.140625" style="164" customWidth="1"/>
    <col min="8" max="8" width="28.85546875" style="164" customWidth="1"/>
    <col min="9" max="9" width="7.5703125" style="164" customWidth="1"/>
    <col min="10" max="10" width="6.5703125" style="164" customWidth="1"/>
    <col min="11" max="11" width="8.7109375" style="164" customWidth="1"/>
    <col min="12" max="12" width="11.5703125" style="164" customWidth="1"/>
    <col min="13" max="28" width="9.140625" style="164" customWidth="1"/>
    <col min="29" max="16384" width="9.140625" style="179"/>
  </cols>
  <sheetData>
    <row r="1" spans="1:32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32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32" s="166" customFormat="1" ht="12.75">
      <c r="A3" s="164"/>
      <c r="B3" s="164" t="s">
        <v>195</v>
      </c>
      <c r="C3" s="164">
        <v>19507</v>
      </c>
      <c r="D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</row>
    <row r="4" spans="1:32" s="166" customFormat="1" ht="12.75">
      <c r="A4" s="164"/>
      <c r="B4" s="164" t="s">
        <v>196</v>
      </c>
      <c r="C4" s="164">
        <v>18949</v>
      </c>
      <c r="D4" s="164"/>
      <c r="H4" s="164" t="s">
        <v>197</v>
      </c>
      <c r="I4" s="166">
        <v>67</v>
      </c>
      <c r="J4" s="166">
        <f t="shared" ref="J4:J9" si="0">K4+K10</f>
        <v>67</v>
      </c>
      <c r="K4" s="164">
        <v>12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32" s="166" customFormat="1" ht="12.75">
      <c r="A5" s="164"/>
      <c r="B5" s="164" t="s">
        <v>198</v>
      </c>
      <c r="C5" s="164">
        <v>18673</v>
      </c>
      <c r="D5" s="164"/>
      <c r="E5" s="164"/>
      <c r="F5" s="164" t="s">
        <v>199</v>
      </c>
      <c r="H5" s="164" t="s">
        <v>200</v>
      </c>
      <c r="I5" s="166">
        <v>1</v>
      </c>
      <c r="J5" s="166">
        <f t="shared" si="0"/>
        <v>1</v>
      </c>
      <c r="K5" s="164">
        <v>0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32" s="166" customFormat="1" ht="12.75">
      <c r="A6" s="164"/>
      <c r="B6" s="164" t="s">
        <v>201</v>
      </c>
      <c r="C6" s="164">
        <v>18300</v>
      </c>
      <c r="D6" s="164"/>
      <c r="E6" s="164" t="s">
        <v>202</v>
      </c>
      <c r="F6" s="164">
        <v>5397</v>
      </c>
      <c r="H6" s="166" t="s">
        <v>203</v>
      </c>
      <c r="I6" s="166">
        <v>0</v>
      </c>
      <c r="J6" s="166">
        <f t="shared" si="0"/>
        <v>0</v>
      </c>
      <c r="K6" s="166">
        <v>0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32" s="166" customFormat="1" ht="12.75">
      <c r="A7" s="164"/>
      <c r="B7" s="164" t="s">
        <v>204</v>
      </c>
      <c r="C7" s="164">
        <v>17926</v>
      </c>
      <c r="D7" s="164"/>
      <c r="E7" s="164" t="s">
        <v>205</v>
      </c>
      <c r="F7" s="164">
        <v>4350</v>
      </c>
      <c r="H7" s="167" t="s">
        <v>206</v>
      </c>
      <c r="I7" s="166">
        <v>14</v>
      </c>
      <c r="J7" s="166">
        <f t="shared" si="0"/>
        <v>14</v>
      </c>
      <c r="K7" s="164">
        <v>1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8" spans="1:32" s="166" customFormat="1" ht="12.75">
      <c r="A8" s="164"/>
      <c r="B8" s="164" t="s">
        <v>207</v>
      </c>
      <c r="C8" s="164">
        <v>17914</v>
      </c>
      <c r="D8" s="164"/>
      <c r="E8" s="164" t="s">
        <v>208</v>
      </c>
      <c r="F8" s="164">
        <v>4415</v>
      </c>
      <c r="H8" s="166" t="s">
        <v>209</v>
      </c>
      <c r="I8" s="166">
        <v>22</v>
      </c>
      <c r="J8" s="166">
        <f t="shared" si="0"/>
        <v>22</v>
      </c>
      <c r="K8" s="164">
        <v>5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2" s="166" customFormat="1" ht="12.75">
      <c r="A9" s="164"/>
      <c r="B9" s="164" t="s">
        <v>210</v>
      </c>
      <c r="C9" s="164">
        <v>18498</v>
      </c>
      <c r="D9" s="164"/>
      <c r="E9" s="164" t="s">
        <v>211</v>
      </c>
      <c r="F9" s="164">
        <v>4133</v>
      </c>
      <c r="H9" s="166" t="s">
        <v>212</v>
      </c>
      <c r="I9" s="166">
        <v>0</v>
      </c>
      <c r="J9" s="166">
        <f t="shared" si="0"/>
        <v>0</v>
      </c>
      <c r="K9" s="164">
        <v>0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</row>
    <row r="10" spans="1:32" s="166" customFormat="1" ht="12.75">
      <c r="A10" s="164"/>
      <c r="B10" s="164" t="s">
        <v>213</v>
      </c>
      <c r="C10" s="164">
        <v>20174</v>
      </c>
      <c r="D10" s="164"/>
      <c r="E10" s="164" t="s">
        <v>214</v>
      </c>
      <c r="F10" s="164">
        <v>4267</v>
      </c>
      <c r="K10" s="166">
        <v>55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2" s="166" customFormat="1" ht="12.75">
      <c r="A11" s="164"/>
      <c r="B11" s="164" t="s">
        <v>215</v>
      </c>
      <c r="C11" s="164">
        <v>20079</v>
      </c>
      <c r="D11" s="164"/>
      <c r="E11" s="164" t="s">
        <v>195</v>
      </c>
      <c r="F11" s="164">
        <v>3510</v>
      </c>
      <c r="K11" s="166">
        <v>1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</row>
    <row r="12" spans="1:32" s="166" customFormat="1" ht="12.75">
      <c r="A12" s="164"/>
      <c r="B12" s="164" t="s">
        <v>216</v>
      </c>
      <c r="C12" s="164">
        <v>19838</v>
      </c>
      <c r="D12" s="164"/>
      <c r="E12" s="164"/>
      <c r="F12" s="164"/>
      <c r="K12" s="166">
        <v>0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</row>
    <row r="13" spans="1:32" s="166" customFormat="1" ht="12.75">
      <c r="A13" s="164"/>
      <c r="B13" s="164" t="s">
        <v>217</v>
      </c>
      <c r="C13" s="164">
        <v>21613</v>
      </c>
      <c r="D13" s="164"/>
      <c r="E13" s="164" t="s">
        <v>213</v>
      </c>
      <c r="F13" s="164">
        <v>3771</v>
      </c>
      <c r="K13" s="166">
        <v>13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32" s="166" customFormat="1" ht="12.75">
      <c r="A14" s="164"/>
      <c r="B14" s="164" t="s">
        <v>218</v>
      </c>
      <c r="C14" s="164">
        <v>23165</v>
      </c>
      <c r="D14" s="164"/>
      <c r="E14" s="164" t="s">
        <v>215</v>
      </c>
      <c r="F14" s="164">
        <v>3319</v>
      </c>
      <c r="K14" s="166">
        <v>17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</row>
    <row r="15" spans="1:32" s="166" customFormat="1" ht="12.75">
      <c r="A15" s="164"/>
      <c r="B15" s="164" t="s">
        <v>219</v>
      </c>
      <c r="C15" s="164">
        <v>23529</v>
      </c>
      <c r="D15" s="164"/>
      <c r="E15" s="164" t="s">
        <v>216</v>
      </c>
      <c r="F15" s="164">
        <v>2028</v>
      </c>
      <c r="J15" s="164"/>
      <c r="K15" s="166">
        <v>0</v>
      </c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</row>
    <row r="16" spans="1:32" s="166" customFormat="1" ht="12.75">
      <c r="A16" s="164"/>
      <c r="B16" s="164"/>
      <c r="E16" s="164" t="s">
        <v>217</v>
      </c>
      <c r="F16" s="164">
        <v>2950</v>
      </c>
      <c r="H16" s="164"/>
      <c r="I16" s="164"/>
      <c r="J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F16" s="168"/>
    </row>
    <row r="17" spans="1:32" s="166" customFormat="1" ht="12.75">
      <c r="A17" s="164"/>
      <c r="B17" s="164"/>
      <c r="C17" s="164"/>
      <c r="D17" s="164"/>
      <c r="E17" s="164" t="s">
        <v>218</v>
      </c>
      <c r="F17" s="164">
        <v>3029</v>
      </c>
      <c r="H17" s="164"/>
      <c r="I17" s="164"/>
      <c r="J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F17" s="168"/>
    </row>
    <row r="18" spans="1:32" s="166" customFormat="1" ht="12.75">
      <c r="A18" s="164"/>
      <c r="B18" s="164"/>
      <c r="C18" s="164"/>
      <c r="D18" s="164"/>
      <c r="E18" s="164" t="s">
        <v>219</v>
      </c>
      <c r="F18" s="164">
        <v>4007</v>
      </c>
      <c r="H18" s="164"/>
      <c r="I18" s="169"/>
      <c r="J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F18" s="168"/>
    </row>
    <row r="19" spans="1:32" s="166" customFormat="1" ht="12.75">
      <c r="A19" s="164"/>
      <c r="B19" s="164"/>
      <c r="C19" s="164"/>
      <c r="D19" s="164"/>
      <c r="G19" s="164"/>
      <c r="H19" s="164"/>
      <c r="I19" s="164"/>
      <c r="J19" s="164"/>
      <c r="K19" s="170">
        <f>K22+K23+K24+K25+K26+K27+K28+K29+K30+K31+K32+K33+K34</f>
        <v>1.0000509774990778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F19" s="168"/>
    </row>
    <row r="20" spans="1:32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F20" s="168"/>
    </row>
    <row r="21" spans="1:32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F21" s="168"/>
    </row>
    <row r="22" spans="1:32" s="166" customFormat="1" ht="12.75">
      <c r="A22" s="164"/>
      <c r="B22" s="164">
        <v>1465</v>
      </c>
      <c r="C22" s="164"/>
      <c r="D22" s="164"/>
      <c r="E22" s="164"/>
      <c r="F22" s="164"/>
      <c r="G22" s="164"/>
      <c r="H22" s="164"/>
      <c r="I22" s="164"/>
      <c r="J22" s="171" t="s">
        <v>220</v>
      </c>
      <c r="K22" s="168">
        <f t="shared" ref="K22:K34" si="1">B22/B$36</f>
        <v>0.54039099963113246</v>
      </c>
      <c r="L22" s="172">
        <f t="shared" ref="L22:L34" si="2">B22/B$36</f>
        <v>0.54039099963113246</v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F22" s="168"/>
    </row>
    <row r="23" spans="1:32" s="166" customFormat="1" ht="12.75">
      <c r="A23" s="164"/>
      <c r="B23" s="164">
        <v>125</v>
      </c>
      <c r="C23" s="164"/>
      <c r="D23" s="164"/>
      <c r="E23" s="164"/>
      <c r="F23" s="164"/>
      <c r="G23" s="164"/>
      <c r="H23" s="164"/>
      <c r="I23" s="164"/>
      <c r="J23" s="171" t="s">
        <v>221</v>
      </c>
      <c r="K23" s="168">
        <f t="shared" si="1"/>
        <v>4.6108447067502764E-2</v>
      </c>
      <c r="L23" s="173">
        <f t="shared" si="2"/>
        <v>4.6108447067502764E-2</v>
      </c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F23" s="168"/>
    </row>
    <row r="24" spans="1:32" s="166" customFormat="1" ht="12.75">
      <c r="A24" s="164"/>
      <c r="B24" s="164">
        <v>35</v>
      </c>
      <c r="C24" s="164"/>
      <c r="D24" s="164"/>
      <c r="E24" s="164"/>
      <c r="F24" s="164"/>
      <c r="G24" s="164"/>
      <c r="H24" s="164"/>
      <c r="I24" s="164"/>
      <c r="J24" s="171" t="s">
        <v>222</v>
      </c>
      <c r="K24" s="168">
        <f t="shared" si="1"/>
        <v>1.2910365178900774E-2</v>
      </c>
      <c r="L24" s="173">
        <f t="shared" si="2"/>
        <v>1.2910365178900774E-2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F24" s="168"/>
    </row>
    <row r="25" spans="1:32" s="166" customFormat="1" ht="12.75" customHeight="1">
      <c r="A25" s="164"/>
      <c r="B25" s="164">
        <v>67</v>
      </c>
      <c r="C25" s="164"/>
      <c r="D25" s="164"/>
      <c r="E25" s="164"/>
      <c r="F25" s="164"/>
      <c r="G25" s="164"/>
      <c r="H25" s="164"/>
      <c r="J25" s="174" t="s">
        <v>223</v>
      </c>
      <c r="K25" s="168">
        <f t="shared" si="1"/>
        <v>2.4714127628181481E-2</v>
      </c>
      <c r="L25" s="173">
        <f t="shared" si="2"/>
        <v>2.4714127628181481E-2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F25" s="168"/>
    </row>
    <row r="26" spans="1:32" s="166" customFormat="1" ht="12.75" customHeight="1">
      <c r="A26" s="164"/>
      <c r="B26" s="164">
        <v>62</v>
      </c>
      <c r="C26" s="164"/>
      <c r="D26" s="164"/>
      <c r="E26" s="164"/>
      <c r="F26" s="164"/>
      <c r="G26" s="164"/>
      <c r="H26" s="164"/>
      <c r="I26" s="164"/>
      <c r="J26" s="171" t="s">
        <v>224</v>
      </c>
      <c r="K26" s="168">
        <f t="shared" si="1"/>
        <v>2.2869789745481373E-2</v>
      </c>
      <c r="L26" s="172">
        <f t="shared" si="2"/>
        <v>2.2869789745481373E-2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F26" s="168"/>
    </row>
    <row r="27" spans="1:32" s="166" customFormat="1" ht="12.75">
      <c r="A27" s="164"/>
      <c r="B27" s="164">
        <v>37</v>
      </c>
      <c r="C27" s="164"/>
      <c r="D27" s="164"/>
      <c r="E27" s="164"/>
      <c r="F27" s="164"/>
      <c r="G27" s="164"/>
      <c r="H27" s="164"/>
      <c r="I27" s="164"/>
      <c r="J27" s="174" t="s">
        <v>225</v>
      </c>
      <c r="K27" s="168">
        <f t="shared" si="1"/>
        <v>1.3648100331980819E-2</v>
      </c>
      <c r="L27" s="172">
        <f t="shared" si="2"/>
        <v>1.3648100331980819E-2</v>
      </c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F27" s="168"/>
    </row>
    <row r="28" spans="1:32" s="166" customFormat="1" ht="12.75">
      <c r="A28" s="164"/>
      <c r="B28" s="164">
        <v>220</v>
      </c>
      <c r="C28" s="164"/>
      <c r="D28" s="164"/>
      <c r="E28" s="164"/>
      <c r="F28" s="164"/>
      <c r="G28" s="164"/>
      <c r="H28" s="164"/>
      <c r="I28" s="164"/>
      <c r="J28" s="174" t="s">
        <v>226</v>
      </c>
      <c r="K28" s="168">
        <f t="shared" si="1"/>
        <v>8.1150866838804875E-2</v>
      </c>
      <c r="L28" s="173">
        <f t="shared" si="2"/>
        <v>8.1150866838804875E-2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F28" s="168"/>
    </row>
    <row r="29" spans="1:32" s="166" customFormat="1" ht="12.75">
      <c r="A29" s="164"/>
      <c r="B29" s="164">
        <v>98</v>
      </c>
      <c r="C29" s="164"/>
      <c r="D29" s="164"/>
      <c r="E29" s="164"/>
      <c r="F29" s="164"/>
      <c r="G29" s="164"/>
      <c r="H29" s="164"/>
      <c r="I29" s="164"/>
      <c r="J29" s="174" t="s">
        <v>227</v>
      </c>
      <c r="K29" s="175">
        <v>3.6200000000000003E-2</v>
      </c>
      <c r="L29" s="173">
        <f t="shared" si="2"/>
        <v>3.6149022500922168E-2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F29" s="176"/>
    </row>
    <row r="30" spans="1:32" s="166" customFormat="1" ht="12.75">
      <c r="A30" s="164"/>
      <c r="B30" s="164">
        <v>47</v>
      </c>
      <c r="C30" s="164"/>
      <c r="D30" s="164"/>
      <c r="E30" s="164"/>
      <c r="F30" s="164"/>
      <c r="G30" s="164"/>
      <c r="H30" s="164"/>
      <c r="I30" s="164"/>
      <c r="J30" s="174" t="s">
        <v>228</v>
      </c>
      <c r="K30" s="168">
        <f t="shared" si="1"/>
        <v>1.7336776097381039E-2</v>
      </c>
      <c r="L30" s="173">
        <f t="shared" si="2"/>
        <v>1.7336776097381039E-2</v>
      </c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</row>
    <row r="31" spans="1:32" s="166" customFormat="1" ht="12.75">
      <c r="A31" s="164"/>
      <c r="B31" s="164">
        <v>183</v>
      </c>
      <c r="C31" s="164"/>
      <c r="D31" s="164"/>
      <c r="E31" s="164"/>
      <c r="F31" s="164"/>
      <c r="G31" s="164"/>
      <c r="H31" s="164"/>
      <c r="I31" s="164"/>
      <c r="J31" s="174" t="s">
        <v>229</v>
      </c>
      <c r="K31" s="168">
        <f t="shared" si="1"/>
        <v>6.7502766506824047E-2</v>
      </c>
      <c r="L31" s="173">
        <f t="shared" si="2"/>
        <v>6.7502766506824047E-2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</row>
    <row r="32" spans="1:32" s="166" customFormat="1" ht="12.75">
      <c r="A32" s="164"/>
      <c r="B32" s="164">
        <v>134</v>
      </c>
      <c r="C32" s="164"/>
      <c r="D32" s="164"/>
      <c r="E32" s="164"/>
      <c r="F32" s="164"/>
      <c r="G32" s="164"/>
      <c r="H32" s="164"/>
      <c r="I32" s="164"/>
      <c r="J32" s="174" t="s">
        <v>230</v>
      </c>
      <c r="K32" s="168">
        <f t="shared" si="1"/>
        <v>4.9428255256362963E-2</v>
      </c>
      <c r="L32" s="173">
        <f t="shared" si="2"/>
        <v>4.9428255256362963E-2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</row>
    <row r="33" spans="1:28" s="166" customFormat="1" ht="12.75">
      <c r="A33" s="164"/>
      <c r="B33" s="164">
        <v>16</v>
      </c>
      <c r="C33" s="164"/>
      <c r="D33" s="164"/>
      <c r="E33" s="164"/>
      <c r="F33" s="164"/>
      <c r="G33" s="164"/>
      <c r="H33" s="164"/>
      <c r="I33" s="164"/>
      <c r="J33" s="174" t="s">
        <v>231</v>
      </c>
      <c r="K33" s="168">
        <f t="shared" si="1"/>
        <v>5.9018812246403544E-3</v>
      </c>
      <c r="L33" s="172">
        <f t="shared" si="2"/>
        <v>5.9018812246403544E-3</v>
      </c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1:28" s="166" customFormat="1" ht="12.75">
      <c r="A34" s="164"/>
      <c r="B34" s="164">
        <v>222</v>
      </c>
      <c r="C34" s="164"/>
      <c r="D34" s="164"/>
      <c r="E34" s="164"/>
      <c r="F34" s="164"/>
      <c r="G34" s="164"/>
      <c r="H34" s="164"/>
      <c r="I34" s="164"/>
      <c r="J34" s="174" t="s">
        <v>232</v>
      </c>
      <c r="K34" s="168">
        <f t="shared" si="1"/>
        <v>8.1888601991884913E-2</v>
      </c>
      <c r="L34" s="172">
        <f t="shared" si="2"/>
        <v>8.1888601991884913E-2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</row>
    <row r="35" spans="1:28" s="166" customFormat="1" ht="12.75">
      <c r="A35" s="164"/>
      <c r="C35" s="164"/>
      <c r="D35" s="164"/>
      <c r="E35" s="164"/>
      <c r="F35" s="164"/>
      <c r="G35" s="164"/>
      <c r="H35" s="164"/>
      <c r="I35" s="164"/>
      <c r="J35" s="17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</row>
    <row r="36" spans="1:28" s="166" customFormat="1" ht="12.75">
      <c r="A36" s="164"/>
      <c r="B36" s="164">
        <v>2711</v>
      </c>
      <c r="C36" s="164"/>
      <c r="D36" s="164"/>
      <c r="E36" s="164"/>
      <c r="F36" s="164"/>
      <c r="G36" s="164"/>
      <c r="H36" s="164"/>
      <c r="I36" s="164"/>
      <c r="J36" s="174"/>
      <c r="K36" s="168">
        <v>1</v>
      </c>
      <c r="L36" s="173">
        <f>B36/B$36</f>
        <v>1</v>
      </c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</row>
    <row r="37" spans="1:28" s="166" customFormat="1" ht="12.75">
      <c r="A37" s="164"/>
      <c r="C37" s="164"/>
      <c r="D37" s="164"/>
      <c r="E37" s="164"/>
      <c r="F37" s="164"/>
      <c r="G37" s="164"/>
      <c r="H37" s="164"/>
      <c r="I37" s="164"/>
      <c r="J37" s="164"/>
      <c r="K37" s="177"/>
      <c r="L37" s="177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</row>
    <row r="38" spans="1:28" s="166" customFormat="1" ht="12.75">
      <c r="A38" s="164"/>
      <c r="B38" s="164">
        <f>SUM(B22:B34)</f>
        <v>2711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8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</row>
    <row r="39" spans="1:28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8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1:28" s="166" customFormat="1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8"/>
      <c r="N40" s="313" t="s">
        <v>233</v>
      </c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</row>
    <row r="41" spans="1:28" s="166" customFormat="1" ht="12.75" customHeight="1">
      <c r="M41" s="168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</row>
    <row r="42" spans="1:28" s="166" customFormat="1" ht="12.75">
      <c r="M42" s="168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</row>
    <row r="43" spans="1:28" s="166" customFormat="1" ht="12.75">
      <c r="M43" s="168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</row>
    <row r="44" spans="1:28" s="166" customFormat="1" ht="12.75">
      <c r="M44" s="168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</row>
    <row r="45" spans="1:28" s="166" customFormat="1" ht="12.75">
      <c r="M45" s="168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166" customFormat="1" ht="12.75">
      <c r="M46" s="168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</row>
    <row r="47" spans="1:28" s="166" customFormat="1" ht="12.75">
      <c r="M47" s="168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1:28" s="166" customFormat="1" ht="12.75">
      <c r="M48" s="168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</row>
    <row r="49" spans="1:28" s="166" customFormat="1" ht="12.75">
      <c r="M49" s="168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</row>
    <row r="50" spans="1:28" s="166" customFormat="1" ht="12.75">
      <c r="M50" s="168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</row>
    <row r="51" spans="1:28" s="166" customFormat="1" ht="12.75">
      <c r="M51" s="168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</row>
    <row r="52" spans="1:28" s="166" customFormat="1" ht="12.75">
      <c r="M52" s="168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</row>
    <row r="53" spans="1:28" s="166" customFormat="1" ht="12.75">
      <c r="M53" s="177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</row>
    <row r="54" spans="1:28" s="166" customFormat="1" ht="12.75"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</row>
    <row r="55" spans="1:28" s="166" customFormat="1" ht="12.75">
      <c r="M55" s="164"/>
      <c r="N55" s="164"/>
      <c r="O55" s="164"/>
      <c r="P55" s="173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</row>
    <row r="56" spans="1:28" s="166" customFormat="1" ht="12.75">
      <c r="M56" s="164"/>
      <c r="N56" s="164"/>
      <c r="O56" s="164"/>
      <c r="P56" s="178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</row>
    <row r="57" spans="1:28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73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</row>
    <row r="58" spans="1:28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73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</row>
    <row r="59" spans="1:28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78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</row>
    <row r="60" spans="1:28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72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</row>
    <row r="61" spans="1:28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73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</row>
    <row r="62" spans="1:28">
      <c r="P62" s="173"/>
    </row>
    <row r="63" spans="1:28">
      <c r="P63" s="173"/>
    </row>
    <row r="64" spans="1:28">
      <c r="P64" s="173"/>
    </row>
    <row r="65" spans="16:16">
      <c r="P65" s="173"/>
    </row>
    <row r="66" spans="16:16">
      <c r="P66" s="178"/>
    </row>
    <row r="67" spans="16:16">
      <c r="P67" s="17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63" customWidth="1"/>
    <col min="2" max="2" width="4.7109375" style="163" customWidth="1"/>
    <col min="3" max="3" width="25" style="163" customWidth="1"/>
    <col min="4" max="4" width="26.28515625" style="163" customWidth="1"/>
    <col min="5" max="5" width="13.28515625" style="374" customWidth="1"/>
    <col min="6" max="8" width="12.28515625" style="374" customWidth="1"/>
    <col min="9" max="9" width="13" style="374" customWidth="1"/>
    <col min="10" max="10" width="12.42578125" style="374" customWidth="1"/>
    <col min="11" max="11" width="12.5703125" style="439" customWidth="1"/>
    <col min="12" max="12" width="12.28515625" style="374" customWidth="1"/>
    <col min="13" max="13" width="12.140625" style="439" customWidth="1"/>
    <col min="14" max="15" width="12.28515625" style="374" customWidth="1"/>
    <col min="16" max="16" width="12.28515625" style="439" customWidth="1"/>
    <col min="17" max="17" width="12.85546875" style="374" customWidth="1"/>
    <col min="18" max="18" width="13.42578125" style="374" customWidth="1"/>
    <col min="19" max="19" width="15.85546875" style="374" customWidth="1"/>
    <col min="20" max="20" width="10.7109375" style="163" bestFit="1" customWidth="1"/>
    <col min="21" max="16384" width="9.140625" style="163"/>
  </cols>
  <sheetData>
    <row r="2" spans="2:20" ht="42" customHeight="1">
      <c r="B2" s="315"/>
      <c r="C2" s="316"/>
      <c r="D2" s="317"/>
      <c r="E2" s="318" t="s">
        <v>234</v>
      </c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5"/>
      <c r="Q2" s="315"/>
      <c r="R2" s="320"/>
      <c r="S2" s="321"/>
    </row>
    <row r="3" spans="2:20" ht="48.75" customHeight="1">
      <c r="B3" s="322" t="s">
        <v>235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</row>
    <row r="4" spans="2:20" ht="42" customHeight="1" thickBot="1">
      <c r="B4" s="323" t="s">
        <v>236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</row>
    <row r="5" spans="2:20" ht="40.5" customHeight="1" thickBot="1">
      <c r="B5" s="325" t="s">
        <v>1</v>
      </c>
      <c r="C5" s="326" t="s">
        <v>2</v>
      </c>
      <c r="D5" s="327" t="s">
        <v>3</v>
      </c>
      <c r="E5" s="328" t="s">
        <v>237</v>
      </c>
      <c r="F5" s="329" t="s">
        <v>238</v>
      </c>
      <c r="G5" s="330" t="s">
        <v>6</v>
      </c>
      <c r="H5" s="330" t="s">
        <v>7</v>
      </c>
      <c r="I5" s="330" t="s">
        <v>8</v>
      </c>
      <c r="J5" s="330" t="s">
        <v>9</v>
      </c>
      <c r="K5" s="330" t="s">
        <v>10</v>
      </c>
      <c r="L5" s="330" t="s">
        <v>11</v>
      </c>
      <c r="M5" s="330" t="s">
        <v>12</v>
      </c>
      <c r="N5" s="330" t="s">
        <v>13</v>
      </c>
      <c r="O5" s="330" t="s">
        <v>239</v>
      </c>
      <c r="P5" s="330" t="s">
        <v>240</v>
      </c>
      <c r="Q5" s="330" t="s">
        <v>16</v>
      </c>
      <c r="R5" s="330" t="s">
        <v>17</v>
      </c>
      <c r="S5" s="331" t="s">
        <v>18</v>
      </c>
    </row>
    <row r="6" spans="2:20" ht="24" customHeight="1" thickBot="1">
      <c r="B6" s="332"/>
      <c r="C6" s="333" t="s">
        <v>241</v>
      </c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</row>
    <row r="7" spans="2:20" ht="24" customHeight="1" thickBot="1">
      <c r="B7" s="334" t="s">
        <v>20</v>
      </c>
      <c r="C7" s="335" t="s">
        <v>242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7"/>
    </row>
    <row r="8" spans="2:20" ht="24" customHeight="1" thickBot="1">
      <c r="B8" s="338"/>
      <c r="C8" s="339" t="s">
        <v>243</v>
      </c>
      <c r="D8" s="340"/>
      <c r="E8" s="341">
        <v>220</v>
      </c>
      <c r="F8" s="341">
        <v>183</v>
      </c>
      <c r="G8" s="342">
        <v>223</v>
      </c>
      <c r="H8" s="342">
        <v>215</v>
      </c>
      <c r="I8" s="342">
        <v>251</v>
      </c>
      <c r="J8" s="343">
        <v>74</v>
      </c>
      <c r="K8" s="342">
        <v>293</v>
      </c>
      <c r="L8" s="342">
        <v>110</v>
      </c>
      <c r="M8" s="342">
        <v>158</v>
      </c>
      <c r="N8" s="342">
        <v>166</v>
      </c>
      <c r="O8" s="342">
        <v>219</v>
      </c>
      <c r="P8" s="342">
        <v>258</v>
      </c>
      <c r="Q8" s="342">
        <v>250</v>
      </c>
      <c r="R8" s="344">
        <v>285</v>
      </c>
      <c r="S8" s="345">
        <f>SUM(E8:R8)</f>
        <v>2905</v>
      </c>
    </row>
    <row r="9" spans="2:20" ht="24" customHeight="1" thickBot="1">
      <c r="B9" s="338"/>
      <c r="C9" s="346" t="s">
        <v>244</v>
      </c>
      <c r="D9" s="347"/>
      <c r="E9" s="348">
        <v>549</v>
      </c>
      <c r="F9" s="348">
        <v>364</v>
      </c>
      <c r="G9" s="348">
        <v>503</v>
      </c>
      <c r="H9" s="348">
        <v>558</v>
      </c>
      <c r="I9" s="348">
        <v>612</v>
      </c>
      <c r="J9" s="343">
        <v>142</v>
      </c>
      <c r="K9" s="348">
        <v>544</v>
      </c>
      <c r="L9" s="348">
        <v>253</v>
      </c>
      <c r="M9" s="348">
        <v>357</v>
      </c>
      <c r="N9" s="348">
        <v>326</v>
      </c>
      <c r="O9" s="348">
        <v>692</v>
      </c>
      <c r="P9" s="348">
        <v>558</v>
      </c>
      <c r="Q9" s="348">
        <v>613</v>
      </c>
      <c r="R9" s="349">
        <v>594</v>
      </c>
      <c r="S9" s="345">
        <f>SUM(E9:R9)</f>
        <v>6665</v>
      </c>
      <c r="T9" s="350"/>
    </row>
    <row r="10" spans="2:20" ht="24" customHeight="1" thickBot="1">
      <c r="B10" s="338"/>
      <c r="C10" s="351" t="s">
        <v>245</v>
      </c>
      <c r="D10" s="339"/>
      <c r="E10" s="352">
        <v>560</v>
      </c>
      <c r="F10" s="352">
        <v>306</v>
      </c>
      <c r="G10" s="352">
        <v>402</v>
      </c>
      <c r="H10" s="352">
        <v>443</v>
      </c>
      <c r="I10" s="352">
        <v>538</v>
      </c>
      <c r="J10" s="343">
        <v>158</v>
      </c>
      <c r="K10" s="352">
        <v>424</v>
      </c>
      <c r="L10" s="352">
        <v>189</v>
      </c>
      <c r="M10" s="352">
        <v>332</v>
      </c>
      <c r="N10" s="352">
        <v>277</v>
      </c>
      <c r="O10" s="352">
        <v>710</v>
      </c>
      <c r="P10" s="352">
        <v>479</v>
      </c>
      <c r="Q10" s="348">
        <v>534</v>
      </c>
      <c r="R10" s="353">
        <v>514</v>
      </c>
      <c r="S10" s="345">
        <f>SUM(E10:R10)</f>
        <v>5866</v>
      </c>
      <c r="T10" s="350"/>
    </row>
    <row r="11" spans="2:20" ht="24" customHeight="1" thickBot="1">
      <c r="B11" s="338"/>
      <c r="C11" s="351" t="s">
        <v>246</v>
      </c>
      <c r="D11" s="339"/>
      <c r="E11" s="354">
        <v>396</v>
      </c>
      <c r="F11" s="354">
        <v>224</v>
      </c>
      <c r="G11" s="354">
        <v>304</v>
      </c>
      <c r="H11" s="354">
        <v>348</v>
      </c>
      <c r="I11" s="354">
        <v>405</v>
      </c>
      <c r="J11" s="355">
        <v>136</v>
      </c>
      <c r="K11" s="354">
        <v>336</v>
      </c>
      <c r="L11" s="354">
        <v>149</v>
      </c>
      <c r="M11" s="354">
        <v>195</v>
      </c>
      <c r="N11" s="354">
        <v>193</v>
      </c>
      <c r="O11" s="354">
        <v>419</v>
      </c>
      <c r="P11" s="354">
        <v>329</v>
      </c>
      <c r="Q11" s="352">
        <v>391</v>
      </c>
      <c r="R11" s="356">
        <v>364</v>
      </c>
      <c r="S11" s="345">
        <f>SUM(E11:R11)</f>
        <v>4189</v>
      </c>
      <c r="T11" s="350"/>
    </row>
    <row r="12" spans="2:20" ht="24" customHeight="1" thickBot="1">
      <c r="B12" s="357"/>
      <c r="C12" s="358" t="s">
        <v>247</v>
      </c>
      <c r="D12" s="359"/>
      <c r="E12" s="360">
        <v>378</v>
      </c>
      <c r="F12" s="360">
        <v>221</v>
      </c>
      <c r="G12" s="355">
        <v>265</v>
      </c>
      <c r="H12" s="355">
        <v>343</v>
      </c>
      <c r="I12" s="355">
        <v>346</v>
      </c>
      <c r="J12" s="361">
        <v>126</v>
      </c>
      <c r="K12" s="355">
        <v>338</v>
      </c>
      <c r="L12" s="355">
        <v>156</v>
      </c>
      <c r="M12" s="362">
        <v>204</v>
      </c>
      <c r="N12" s="362">
        <v>172</v>
      </c>
      <c r="O12" s="362">
        <v>399</v>
      </c>
      <c r="P12" s="362">
        <v>296</v>
      </c>
      <c r="Q12" s="354">
        <v>305</v>
      </c>
      <c r="R12" s="362">
        <v>355</v>
      </c>
      <c r="S12" s="345">
        <f>SUM(E12:R12)</f>
        <v>3904</v>
      </c>
      <c r="T12" s="350"/>
    </row>
    <row r="13" spans="2:20" ht="24" customHeight="1" thickBot="1">
      <c r="B13" s="363" t="s">
        <v>248</v>
      </c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4"/>
      <c r="T13" s="350"/>
    </row>
    <row r="14" spans="2:20" ht="24" customHeight="1" thickBot="1">
      <c r="B14" s="365">
        <v>2</v>
      </c>
      <c r="C14" s="366" t="s">
        <v>249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7"/>
      <c r="T14" s="350"/>
    </row>
    <row r="15" spans="2:20" ht="24" customHeight="1" thickBot="1">
      <c r="B15" s="367"/>
      <c r="C15" s="368" t="s">
        <v>250</v>
      </c>
      <c r="D15" s="339"/>
      <c r="E15" s="352">
        <v>392</v>
      </c>
      <c r="F15" s="352">
        <v>121</v>
      </c>
      <c r="G15" s="343">
        <v>134</v>
      </c>
      <c r="H15" s="343">
        <v>178</v>
      </c>
      <c r="I15" s="343">
        <v>217</v>
      </c>
      <c r="J15" s="354">
        <v>59</v>
      </c>
      <c r="K15" s="343">
        <v>176</v>
      </c>
      <c r="L15" s="343">
        <v>86</v>
      </c>
      <c r="M15" s="369">
        <v>128</v>
      </c>
      <c r="N15" s="369">
        <v>118</v>
      </c>
      <c r="O15" s="369">
        <v>612</v>
      </c>
      <c r="P15" s="369">
        <v>226</v>
      </c>
      <c r="Q15" s="369">
        <v>199</v>
      </c>
      <c r="R15" s="369">
        <v>187</v>
      </c>
      <c r="S15" s="345">
        <f>SUM(E15:R15)</f>
        <v>2833</v>
      </c>
      <c r="T15" s="350"/>
    </row>
    <row r="16" spans="2:20" ht="24" customHeight="1" thickBot="1">
      <c r="B16" s="367" t="s">
        <v>22</v>
      </c>
      <c r="C16" s="368" t="s">
        <v>251</v>
      </c>
      <c r="D16" s="339"/>
      <c r="E16" s="352">
        <v>461</v>
      </c>
      <c r="F16" s="352">
        <v>295</v>
      </c>
      <c r="G16" s="343">
        <v>338</v>
      </c>
      <c r="H16" s="343">
        <v>417</v>
      </c>
      <c r="I16" s="343">
        <v>505</v>
      </c>
      <c r="J16" s="343">
        <v>129</v>
      </c>
      <c r="K16" s="343">
        <v>379</v>
      </c>
      <c r="L16" s="343">
        <v>177</v>
      </c>
      <c r="M16" s="369">
        <v>245</v>
      </c>
      <c r="N16" s="369">
        <v>233</v>
      </c>
      <c r="O16" s="369">
        <v>569</v>
      </c>
      <c r="P16" s="369">
        <v>425</v>
      </c>
      <c r="Q16" s="369">
        <v>507</v>
      </c>
      <c r="R16" s="369">
        <v>541</v>
      </c>
      <c r="S16" s="345">
        <f>SUM(E16:R16)</f>
        <v>5221</v>
      </c>
      <c r="T16" s="350"/>
    </row>
    <row r="17" spans="2:20" s="374" customFormat="1" ht="24" customHeight="1" thickBot="1">
      <c r="B17" s="370" t="s">
        <v>22</v>
      </c>
      <c r="C17" s="371" t="s">
        <v>252</v>
      </c>
      <c r="D17" s="372"/>
      <c r="E17" s="352">
        <v>277</v>
      </c>
      <c r="F17" s="352">
        <v>157</v>
      </c>
      <c r="G17" s="343">
        <v>254</v>
      </c>
      <c r="H17" s="343">
        <v>177</v>
      </c>
      <c r="I17" s="343">
        <v>243</v>
      </c>
      <c r="J17" s="354">
        <v>60</v>
      </c>
      <c r="K17" s="343">
        <v>194</v>
      </c>
      <c r="L17" s="343">
        <v>74</v>
      </c>
      <c r="M17" s="369">
        <v>146</v>
      </c>
      <c r="N17" s="369">
        <v>120</v>
      </c>
      <c r="O17" s="369">
        <v>332</v>
      </c>
      <c r="P17" s="369">
        <v>189</v>
      </c>
      <c r="Q17" s="369">
        <v>210</v>
      </c>
      <c r="R17" s="369">
        <v>231</v>
      </c>
      <c r="S17" s="345">
        <f>SUM(E17:R17)</f>
        <v>2664</v>
      </c>
      <c r="T17" s="373"/>
    </row>
    <row r="18" spans="2:20" s="374" customFormat="1" ht="24" customHeight="1" thickBot="1">
      <c r="B18" s="370"/>
      <c r="C18" s="375" t="s">
        <v>253</v>
      </c>
      <c r="D18" s="376"/>
      <c r="E18" s="360">
        <v>462</v>
      </c>
      <c r="F18" s="360">
        <v>344</v>
      </c>
      <c r="G18" s="355">
        <v>519</v>
      </c>
      <c r="H18" s="355">
        <v>566</v>
      </c>
      <c r="I18" s="355">
        <v>578</v>
      </c>
      <c r="J18" s="343">
        <v>201</v>
      </c>
      <c r="K18" s="355">
        <v>616</v>
      </c>
      <c r="L18" s="355">
        <v>280</v>
      </c>
      <c r="M18" s="362">
        <v>377</v>
      </c>
      <c r="N18" s="362">
        <v>366</v>
      </c>
      <c r="O18" s="362">
        <v>424</v>
      </c>
      <c r="P18" s="362">
        <v>558</v>
      </c>
      <c r="Q18" s="362">
        <v>599</v>
      </c>
      <c r="R18" s="369">
        <v>596</v>
      </c>
      <c r="S18" s="345">
        <f>SUM(E18:R18)</f>
        <v>6486</v>
      </c>
      <c r="T18" s="373"/>
    </row>
    <row r="19" spans="2:20" s="374" customFormat="1" ht="24" customHeight="1" thickBot="1">
      <c r="B19" s="377"/>
      <c r="C19" s="378" t="s">
        <v>254</v>
      </c>
      <c r="D19" s="379"/>
      <c r="E19" s="380">
        <v>511</v>
      </c>
      <c r="F19" s="380">
        <v>381</v>
      </c>
      <c r="G19" s="361">
        <v>452</v>
      </c>
      <c r="H19" s="361">
        <v>569</v>
      </c>
      <c r="I19" s="361">
        <v>609</v>
      </c>
      <c r="J19" s="354">
        <v>187</v>
      </c>
      <c r="K19" s="361">
        <v>570</v>
      </c>
      <c r="L19" s="361">
        <v>240</v>
      </c>
      <c r="M19" s="381">
        <v>350</v>
      </c>
      <c r="N19" s="381">
        <v>297</v>
      </c>
      <c r="O19" s="381">
        <v>502</v>
      </c>
      <c r="P19" s="381">
        <v>522</v>
      </c>
      <c r="Q19" s="381">
        <v>578</v>
      </c>
      <c r="R19" s="381">
        <v>557</v>
      </c>
      <c r="S19" s="345">
        <f>SUM(E19:R19)</f>
        <v>6325</v>
      </c>
      <c r="T19" s="373"/>
    </row>
    <row r="20" spans="2:20" ht="24" customHeight="1" thickBot="1">
      <c r="B20" s="382" t="s">
        <v>255</v>
      </c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</row>
    <row r="21" spans="2:20" ht="24" customHeight="1" thickBot="1">
      <c r="B21" s="334">
        <v>3</v>
      </c>
      <c r="C21" s="384" t="s">
        <v>256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6"/>
    </row>
    <row r="22" spans="2:20" ht="24" customHeight="1" thickBot="1">
      <c r="B22" s="387"/>
      <c r="C22" s="351" t="s">
        <v>257</v>
      </c>
      <c r="D22" s="339"/>
      <c r="E22" s="354">
        <v>354</v>
      </c>
      <c r="F22" s="354">
        <v>221</v>
      </c>
      <c r="G22" s="354">
        <v>289</v>
      </c>
      <c r="H22" s="354">
        <v>317</v>
      </c>
      <c r="I22" s="354">
        <v>390</v>
      </c>
      <c r="J22" s="354">
        <v>106</v>
      </c>
      <c r="K22" s="354">
        <v>351</v>
      </c>
      <c r="L22" s="354">
        <v>144</v>
      </c>
      <c r="M22" s="354">
        <v>195</v>
      </c>
      <c r="N22" s="354">
        <v>182</v>
      </c>
      <c r="O22" s="354">
        <v>509</v>
      </c>
      <c r="P22" s="354">
        <v>360</v>
      </c>
      <c r="Q22" s="354">
        <v>456</v>
      </c>
      <c r="R22" s="356">
        <v>412</v>
      </c>
      <c r="S22" s="388">
        <f t="shared" ref="S22:S28" si="0">SUM(E22:R22)</f>
        <v>4286</v>
      </c>
    </row>
    <row r="23" spans="2:20" ht="24" customHeight="1" thickBot="1">
      <c r="B23" s="389"/>
      <c r="C23" s="351" t="s">
        <v>258</v>
      </c>
      <c r="D23" s="339"/>
      <c r="E23" s="352">
        <v>472</v>
      </c>
      <c r="F23" s="352">
        <v>309</v>
      </c>
      <c r="G23" s="343">
        <v>461</v>
      </c>
      <c r="H23" s="343">
        <v>483</v>
      </c>
      <c r="I23" s="343">
        <v>567</v>
      </c>
      <c r="J23" s="343">
        <v>155</v>
      </c>
      <c r="K23" s="343">
        <v>518</v>
      </c>
      <c r="L23" s="343">
        <v>227</v>
      </c>
      <c r="M23" s="369">
        <v>298</v>
      </c>
      <c r="N23" s="369">
        <v>346</v>
      </c>
      <c r="O23" s="369">
        <v>579</v>
      </c>
      <c r="P23" s="369">
        <v>481</v>
      </c>
      <c r="Q23" s="369">
        <v>592</v>
      </c>
      <c r="R23" s="369">
        <v>597</v>
      </c>
      <c r="S23" s="388">
        <f t="shared" si="0"/>
        <v>6085</v>
      </c>
    </row>
    <row r="24" spans="2:20" ht="24" customHeight="1" thickBot="1">
      <c r="B24" s="389"/>
      <c r="C24" s="351" t="s">
        <v>259</v>
      </c>
      <c r="D24" s="339"/>
      <c r="E24" s="354">
        <v>352</v>
      </c>
      <c r="F24" s="354">
        <v>217</v>
      </c>
      <c r="G24" s="354">
        <v>326</v>
      </c>
      <c r="H24" s="354">
        <v>329</v>
      </c>
      <c r="I24" s="354">
        <v>362</v>
      </c>
      <c r="J24" s="354">
        <v>99</v>
      </c>
      <c r="K24" s="354">
        <v>325</v>
      </c>
      <c r="L24" s="354">
        <v>168</v>
      </c>
      <c r="M24" s="354">
        <v>215</v>
      </c>
      <c r="N24" s="354">
        <v>187</v>
      </c>
      <c r="O24" s="354">
        <v>401</v>
      </c>
      <c r="P24" s="354">
        <v>267</v>
      </c>
      <c r="Q24" s="354">
        <v>366</v>
      </c>
      <c r="R24" s="356">
        <v>328</v>
      </c>
      <c r="S24" s="388">
        <f t="shared" si="0"/>
        <v>3942</v>
      </c>
    </row>
    <row r="25" spans="2:20" s="374" customFormat="1" ht="24" customHeight="1" thickBot="1">
      <c r="B25" s="390"/>
      <c r="C25" s="391" t="s">
        <v>260</v>
      </c>
      <c r="D25" s="392"/>
      <c r="E25" s="352">
        <v>341</v>
      </c>
      <c r="F25" s="352">
        <v>221</v>
      </c>
      <c r="G25" s="343">
        <v>285</v>
      </c>
      <c r="H25" s="343">
        <v>347</v>
      </c>
      <c r="I25" s="343">
        <v>337</v>
      </c>
      <c r="J25" s="343">
        <v>127</v>
      </c>
      <c r="K25" s="343">
        <v>254</v>
      </c>
      <c r="L25" s="343">
        <v>144</v>
      </c>
      <c r="M25" s="369">
        <v>178</v>
      </c>
      <c r="N25" s="369">
        <v>190</v>
      </c>
      <c r="O25" s="369">
        <v>412</v>
      </c>
      <c r="P25" s="369">
        <v>327</v>
      </c>
      <c r="Q25" s="369">
        <v>333</v>
      </c>
      <c r="R25" s="369">
        <v>356</v>
      </c>
      <c r="S25" s="388">
        <f t="shared" si="0"/>
        <v>3852</v>
      </c>
    </row>
    <row r="26" spans="2:20" ht="24" customHeight="1" thickBot="1">
      <c r="B26" s="389"/>
      <c r="C26" s="351" t="s">
        <v>261</v>
      </c>
      <c r="D26" s="339"/>
      <c r="E26" s="354">
        <v>252</v>
      </c>
      <c r="F26" s="354">
        <v>122</v>
      </c>
      <c r="G26" s="354">
        <v>131</v>
      </c>
      <c r="H26" s="354">
        <v>177</v>
      </c>
      <c r="I26" s="354">
        <v>189</v>
      </c>
      <c r="J26" s="354">
        <v>72</v>
      </c>
      <c r="K26" s="354">
        <v>178</v>
      </c>
      <c r="L26" s="354">
        <v>79</v>
      </c>
      <c r="M26" s="354">
        <v>111</v>
      </c>
      <c r="N26" s="354">
        <v>85</v>
      </c>
      <c r="O26" s="354">
        <v>221</v>
      </c>
      <c r="P26" s="354">
        <v>183</v>
      </c>
      <c r="Q26" s="354">
        <v>144</v>
      </c>
      <c r="R26" s="356">
        <v>171</v>
      </c>
      <c r="S26" s="388">
        <f t="shared" si="0"/>
        <v>2115</v>
      </c>
    </row>
    <row r="27" spans="2:20" s="374" customFormat="1" ht="24" customHeight="1" thickBot="1">
      <c r="B27" s="390"/>
      <c r="C27" s="391" t="s">
        <v>262</v>
      </c>
      <c r="D27" s="392"/>
      <c r="E27" s="352">
        <v>112</v>
      </c>
      <c r="F27" s="352">
        <v>65</v>
      </c>
      <c r="G27" s="343">
        <v>48</v>
      </c>
      <c r="H27" s="343">
        <v>87</v>
      </c>
      <c r="I27" s="343">
        <v>75</v>
      </c>
      <c r="J27" s="343">
        <v>27</v>
      </c>
      <c r="K27" s="343">
        <v>83</v>
      </c>
      <c r="L27" s="343">
        <v>42</v>
      </c>
      <c r="M27" s="369">
        <v>55</v>
      </c>
      <c r="N27" s="369">
        <v>52</v>
      </c>
      <c r="O27" s="369">
        <v>100</v>
      </c>
      <c r="P27" s="369">
        <v>70</v>
      </c>
      <c r="Q27" s="369">
        <v>44</v>
      </c>
      <c r="R27" s="369">
        <v>68</v>
      </c>
      <c r="S27" s="388">
        <f t="shared" si="0"/>
        <v>928</v>
      </c>
    </row>
    <row r="28" spans="2:20" ht="24" customHeight="1" thickBot="1">
      <c r="B28" s="393"/>
      <c r="C28" s="394" t="s">
        <v>263</v>
      </c>
      <c r="D28" s="395"/>
      <c r="E28" s="396">
        <v>220</v>
      </c>
      <c r="F28" s="396">
        <v>143</v>
      </c>
      <c r="G28" s="396">
        <v>157</v>
      </c>
      <c r="H28" s="396">
        <v>167</v>
      </c>
      <c r="I28" s="396">
        <v>232</v>
      </c>
      <c r="J28" s="396">
        <v>50</v>
      </c>
      <c r="K28" s="396">
        <v>226</v>
      </c>
      <c r="L28" s="396">
        <v>53</v>
      </c>
      <c r="M28" s="396">
        <v>194</v>
      </c>
      <c r="N28" s="396">
        <v>92</v>
      </c>
      <c r="O28" s="396">
        <v>217</v>
      </c>
      <c r="P28" s="396">
        <v>232</v>
      </c>
      <c r="Q28" s="396">
        <v>158</v>
      </c>
      <c r="R28" s="397">
        <v>180</v>
      </c>
      <c r="S28" s="388">
        <f t="shared" si="0"/>
        <v>2321</v>
      </c>
    </row>
    <row r="29" spans="2:20" s="374" customFormat="1" ht="24" customHeight="1" thickBot="1">
      <c r="B29" s="363" t="s">
        <v>264</v>
      </c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4"/>
    </row>
    <row r="30" spans="2:20" s="374" customFormat="1" ht="24" customHeight="1" thickBot="1">
      <c r="B30" s="398" t="s">
        <v>31</v>
      </c>
      <c r="C30" s="399" t="s">
        <v>265</v>
      </c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1"/>
    </row>
    <row r="31" spans="2:20" ht="24" customHeight="1" thickBot="1">
      <c r="B31" s="389"/>
      <c r="C31" s="351" t="s">
        <v>266</v>
      </c>
      <c r="D31" s="339"/>
      <c r="E31" s="402">
        <v>313</v>
      </c>
      <c r="F31" s="402">
        <v>183</v>
      </c>
      <c r="G31" s="402">
        <v>149</v>
      </c>
      <c r="H31" s="402">
        <v>180</v>
      </c>
      <c r="I31" s="402">
        <v>256</v>
      </c>
      <c r="J31" s="402">
        <v>79</v>
      </c>
      <c r="K31" s="402">
        <v>183</v>
      </c>
      <c r="L31" s="402">
        <v>126</v>
      </c>
      <c r="M31" s="402">
        <v>193</v>
      </c>
      <c r="N31" s="402">
        <v>90</v>
      </c>
      <c r="O31" s="402">
        <v>327</v>
      </c>
      <c r="P31" s="402">
        <v>238</v>
      </c>
      <c r="Q31" s="402">
        <v>270</v>
      </c>
      <c r="R31" s="403">
        <v>277</v>
      </c>
      <c r="S31" s="388">
        <f t="shared" ref="S31:S36" si="1">SUM(E31:R31)</f>
        <v>2864</v>
      </c>
    </row>
    <row r="32" spans="2:20" s="374" customFormat="1" ht="24" customHeight="1" thickBot="1">
      <c r="B32" s="390"/>
      <c r="C32" s="391" t="s">
        <v>267</v>
      </c>
      <c r="D32" s="392"/>
      <c r="E32" s="402">
        <v>585</v>
      </c>
      <c r="F32" s="353">
        <v>251</v>
      </c>
      <c r="G32" s="369">
        <v>354</v>
      </c>
      <c r="H32" s="369">
        <v>296</v>
      </c>
      <c r="I32" s="369">
        <v>402</v>
      </c>
      <c r="J32" s="369">
        <v>167</v>
      </c>
      <c r="K32" s="369">
        <v>339</v>
      </c>
      <c r="L32" s="369">
        <v>126</v>
      </c>
      <c r="M32" s="369">
        <v>287</v>
      </c>
      <c r="N32" s="369">
        <v>150</v>
      </c>
      <c r="O32" s="369">
        <v>571</v>
      </c>
      <c r="P32" s="369">
        <v>371</v>
      </c>
      <c r="Q32" s="369">
        <v>397</v>
      </c>
      <c r="R32" s="369">
        <v>431</v>
      </c>
      <c r="S32" s="388">
        <f t="shared" si="1"/>
        <v>4727</v>
      </c>
    </row>
    <row r="33" spans="1:19" ht="24" customHeight="1" thickBot="1">
      <c r="B33" s="389"/>
      <c r="C33" s="358" t="s">
        <v>268</v>
      </c>
      <c r="D33" s="359"/>
      <c r="E33" s="341">
        <v>607</v>
      </c>
      <c r="F33" s="360">
        <v>330</v>
      </c>
      <c r="G33" s="404">
        <v>375</v>
      </c>
      <c r="H33" s="404">
        <v>382</v>
      </c>
      <c r="I33" s="404">
        <v>506</v>
      </c>
      <c r="J33" s="404">
        <v>175</v>
      </c>
      <c r="K33" s="404">
        <v>441</v>
      </c>
      <c r="L33" s="404">
        <v>222</v>
      </c>
      <c r="M33" s="404">
        <v>299</v>
      </c>
      <c r="N33" s="404">
        <v>229</v>
      </c>
      <c r="O33" s="360">
        <v>643</v>
      </c>
      <c r="P33" s="404">
        <v>415</v>
      </c>
      <c r="Q33" s="404">
        <v>478</v>
      </c>
      <c r="R33" s="405">
        <v>448</v>
      </c>
      <c r="S33" s="388">
        <f t="shared" si="1"/>
        <v>5550</v>
      </c>
    </row>
    <row r="34" spans="1:19" ht="24" customHeight="1" thickBot="1">
      <c r="B34" s="389"/>
      <c r="C34" s="391" t="s">
        <v>269</v>
      </c>
      <c r="D34" s="392"/>
      <c r="E34" s="360">
        <v>328</v>
      </c>
      <c r="F34" s="341">
        <v>259</v>
      </c>
      <c r="G34" s="406">
        <v>295</v>
      </c>
      <c r="H34" s="406">
        <v>421</v>
      </c>
      <c r="I34" s="406">
        <v>414</v>
      </c>
      <c r="J34" s="406">
        <v>102</v>
      </c>
      <c r="K34" s="406">
        <v>410</v>
      </c>
      <c r="L34" s="406">
        <v>172</v>
      </c>
      <c r="M34" s="406">
        <v>218</v>
      </c>
      <c r="N34" s="406">
        <v>263</v>
      </c>
      <c r="O34" s="341">
        <v>435</v>
      </c>
      <c r="P34" s="406">
        <v>392</v>
      </c>
      <c r="Q34" s="406">
        <v>423</v>
      </c>
      <c r="R34" s="407">
        <v>347</v>
      </c>
      <c r="S34" s="388">
        <f t="shared" si="1"/>
        <v>4479</v>
      </c>
    </row>
    <row r="35" spans="1:19" ht="24" customHeight="1" thickBot="1">
      <c r="B35" s="389"/>
      <c r="C35" s="408" t="s">
        <v>270</v>
      </c>
      <c r="D35" s="409"/>
      <c r="E35" s="341">
        <v>185</v>
      </c>
      <c r="F35" s="410">
        <v>154</v>
      </c>
      <c r="G35" s="411">
        <v>231</v>
      </c>
      <c r="H35" s="411">
        <v>268</v>
      </c>
      <c r="I35" s="411">
        <v>235</v>
      </c>
      <c r="J35" s="411">
        <v>60</v>
      </c>
      <c r="K35" s="411">
        <v>298</v>
      </c>
      <c r="L35" s="411">
        <v>91</v>
      </c>
      <c r="M35" s="411">
        <v>135</v>
      </c>
      <c r="N35" s="411">
        <v>156</v>
      </c>
      <c r="O35" s="410">
        <v>240</v>
      </c>
      <c r="P35" s="411">
        <v>238</v>
      </c>
      <c r="Q35" s="411">
        <v>307</v>
      </c>
      <c r="R35" s="412">
        <v>289</v>
      </c>
      <c r="S35" s="388">
        <f t="shared" si="1"/>
        <v>2887</v>
      </c>
    </row>
    <row r="36" spans="1:19" ht="24" customHeight="1" thickBot="1">
      <c r="B36" s="413"/>
      <c r="C36" s="414" t="s">
        <v>271</v>
      </c>
      <c r="D36" s="415"/>
      <c r="E36" s="416">
        <v>85</v>
      </c>
      <c r="F36" s="416">
        <v>121</v>
      </c>
      <c r="G36" s="417">
        <v>293</v>
      </c>
      <c r="H36" s="417">
        <v>360</v>
      </c>
      <c r="I36" s="417">
        <v>339</v>
      </c>
      <c r="J36" s="417">
        <v>53</v>
      </c>
      <c r="K36" s="417">
        <v>264</v>
      </c>
      <c r="L36" s="417">
        <v>120</v>
      </c>
      <c r="M36" s="417">
        <v>114</v>
      </c>
      <c r="N36" s="417">
        <v>246</v>
      </c>
      <c r="O36" s="416">
        <v>223</v>
      </c>
      <c r="P36" s="417">
        <v>266</v>
      </c>
      <c r="Q36" s="417">
        <v>218</v>
      </c>
      <c r="R36" s="418">
        <v>320</v>
      </c>
      <c r="S36" s="388">
        <f t="shared" si="1"/>
        <v>3022</v>
      </c>
    </row>
    <row r="37" spans="1:19" ht="24" customHeight="1" thickBot="1">
      <c r="B37" s="419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</row>
    <row r="38" spans="1:19" ht="39" customHeight="1" thickBot="1">
      <c r="B38" s="421" t="s">
        <v>42</v>
      </c>
      <c r="C38" s="422" t="s">
        <v>272</v>
      </c>
      <c r="D38" s="423"/>
      <c r="E38" s="424">
        <v>2103</v>
      </c>
      <c r="F38" s="424">
        <v>1298</v>
      </c>
      <c r="G38" s="424">
        <v>1697</v>
      </c>
      <c r="H38" s="424">
        <v>1907</v>
      </c>
      <c r="I38" s="424">
        <v>2152</v>
      </c>
      <c r="J38" s="424">
        <v>6036</v>
      </c>
      <c r="K38" s="424">
        <v>1935</v>
      </c>
      <c r="L38" s="424">
        <v>857</v>
      </c>
      <c r="M38" s="424">
        <v>1246</v>
      </c>
      <c r="N38" s="424">
        <v>1134</v>
      </c>
      <c r="O38" s="424">
        <v>2439</v>
      </c>
      <c r="P38" s="424">
        <v>1920</v>
      </c>
      <c r="Q38" s="424">
        <v>2093</v>
      </c>
      <c r="R38" s="425">
        <v>2112</v>
      </c>
      <c r="S38" s="426">
        <v>23529</v>
      </c>
    </row>
    <row r="39" spans="1:19" ht="15" customHeight="1">
      <c r="B39" s="427"/>
      <c r="C39" s="428"/>
      <c r="D39" s="428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</row>
    <row r="40" spans="1:19" ht="14.25" customHeight="1">
      <c r="B40" s="429"/>
      <c r="E40" s="430">
        <f t="shared" ref="E40:R40" si="2">E8+E9+E10+E11+E12</f>
        <v>2103</v>
      </c>
      <c r="F40" s="430">
        <f t="shared" si="2"/>
        <v>1298</v>
      </c>
      <c r="G40" s="430">
        <f t="shared" si="2"/>
        <v>1697</v>
      </c>
      <c r="H40" s="430">
        <f t="shared" si="2"/>
        <v>1907</v>
      </c>
      <c r="I40" s="430">
        <f t="shared" si="2"/>
        <v>2152</v>
      </c>
      <c r="J40" s="430">
        <f t="shared" si="2"/>
        <v>636</v>
      </c>
      <c r="K40" s="430">
        <f t="shared" si="2"/>
        <v>1935</v>
      </c>
      <c r="L40" s="430">
        <f t="shared" si="2"/>
        <v>857</v>
      </c>
      <c r="M40" s="430">
        <f t="shared" si="2"/>
        <v>1246</v>
      </c>
      <c r="N40" s="430">
        <f t="shared" si="2"/>
        <v>1134</v>
      </c>
      <c r="O40" s="430">
        <f t="shared" si="2"/>
        <v>2439</v>
      </c>
      <c r="P40" s="430">
        <f t="shared" si="2"/>
        <v>1920</v>
      </c>
      <c r="Q40" s="430">
        <f t="shared" si="2"/>
        <v>2093</v>
      </c>
      <c r="R40" s="430">
        <f t="shared" si="2"/>
        <v>2112</v>
      </c>
      <c r="S40" s="430">
        <f>SUM(E40:R40)</f>
        <v>23529</v>
      </c>
    </row>
    <row r="41" spans="1:19" ht="14.25" customHeight="1">
      <c r="B41" s="429"/>
      <c r="E41" s="430">
        <f t="shared" ref="E41:R41" si="3">E15+E16+E17+E18+E19</f>
        <v>2103</v>
      </c>
      <c r="F41" s="430">
        <f t="shared" si="3"/>
        <v>1298</v>
      </c>
      <c r="G41" s="430">
        <f t="shared" si="3"/>
        <v>1697</v>
      </c>
      <c r="H41" s="430">
        <f t="shared" si="3"/>
        <v>1907</v>
      </c>
      <c r="I41" s="430">
        <f t="shared" si="3"/>
        <v>2152</v>
      </c>
      <c r="J41" s="430">
        <f t="shared" si="3"/>
        <v>636</v>
      </c>
      <c r="K41" s="430">
        <f t="shared" si="3"/>
        <v>1935</v>
      </c>
      <c r="L41" s="430">
        <f t="shared" si="3"/>
        <v>857</v>
      </c>
      <c r="M41" s="430">
        <f t="shared" si="3"/>
        <v>1246</v>
      </c>
      <c r="N41" s="430">
        <f t="shared" si="3"/>
        <v>1134</v>
      </c>
      <c r="O41" s="430">
        <f t="shared" si="3"/>
        <v>2439</v>
      </c>
      <c r="P41" s="430">
        <f t="shared" si="3"/>
        <v>1920</v>
      </c>
      <c r="Q41" s="430">
        <f t="shared" si="3"/>
        <v>2093</v>
      </c>
      <c r="R41" s="430">
        <f t="shared" si="3"/>
        <v>2112</v>
      </c>
      <c r="S41" s="430">
        <f>SUM(E41:R41)</f>
        <v>23529</v>
      </c>
    </row>
    <row r="42" spans="1:19" ht="15.75">
      <c r="A42" s="163" t="s">
        <v>22</v>
      </c>
      <c r="B42" s="431"/>
      <c r="C42" s="432"/>
      <c r="D42" s="433"/>
      <c r="E42" s="434">
        <f t="shared" ref="E42:R42" si="4">E22+E23+E24+E25+E26+E27+E28</f>
        <v>2103</v>
      </c>
      <c r="F42" s="434">
        <f t="shared" si="4"/>
        <v>1298</v>
      </c>
      <c r="G42" s="434">
        <f t="shared" si="4"/>
        <v>1697</v>
      </c>
      <c r="H42" s="434">
        <f t="shared" si="4"/>
        <v>1907</v>
      </c>
      <c r="I42" s="434">
        <f t="shared" si="4"/>
        <v>2152</v>
      </c>
      <c r="J42" s="434">
        <f t="shared" si="4"/>
        <v>636</v>
      </c>
      <c r="K42" s="434">
        <f t="shared" si="4"/>
        <v>1935</v>
      </c>
      <c r="L42" s="434">
        <f t="shared" si="4"/>
        <v>857</v>
      </c>
      <c r="M42" s="434">
        <f t="shared" si="4"/>
        <v>1246</v>
      </c>
      <c r="N42" s="434">
        <f t="shared" si="4"/>
        <v>1134</v>
      </c>
      <c r="O42" s="434">
        <f t="shared" si="4"/>
        <v>2439</v>
      </c>
      <c r="P42" s="434">
        <f t="shared" si="4"/>
        <v>1920</v>
      </c>
      <c r="Q42" s="434">
        <f t="shared" si="4"/>
        <v>2093</v>
      </c>
      <c r="R42" s="434">
        <f t="shared" si="4"/>
        <v>2112</v>
      </c>
      <c r="S42" s="430">
        <f>SUM(E42:R42)</f>
        <v>23529</v>
      </c>
    </row>
    <row r="43" spans="1:19" ht="15.75">
      <c r="B43" s="431"/>
      <c r="C43" s="435"/>
      <c r="D43" s="436"/>
      <c r="E43" s="437">
        <f t="shared" ref="E43:R43" si="5">E31+E32+E33+E34+E35+E36</f>
        <v>2103</v>
      </c>
      <c r="F43" s="437">
        <f t="shared" si="5"/>
        <v>1298</v>
      </c>
      <c r="G43" s="437">
        <f t="shared" si="5"/>
        <v>1697</v>
      </c>
      <c r="H43" s="437">
        <f t="shared" si="5"/>
        <v>1907</v>
      </c>
      <c r="I43" s="437">
        <f t="shared" si="5"/>
        <v>2152</v>
      </c>
      <c r="J43" s="437">
        <f t="shared" si="5"/>
        <v>636</v>
      </c>
      <c r="K43" s="437">
        <f t="shared" si="5"/>
        <v>1935</v>
      </c>
      <c r="L43" s="437">
        <f t="shared" si="5"/>
        <v>857</v>
      </c>
      <c r="M43" s="437">
        <f t="shared" si="5"/>
        <v>1246</v>
      </c>
      <c r="N43" s="437">
        <f t="shared" si="5"/>
        <v>1134</v>
      </c>
      <c r="O43" s="437">
        <f t="shared" si="5"/>
        <v>2439</v>
      </c>
      <c r="P43" s="437">
        <f t="shared" si="5"/>
        <v>1920</v>
      </c>
      <c r="Q43" s="437">
        <f t="shared" si="5"/>
        <v>2093</v>
      </c>
      <c r="R43" s="437">
        <f t="shared" si="5"/>
        <v>2112</v>
      </c>
      <c r="S43" s="430">
        <f>SUM(E43:R43)</f>
        <v>23529</v>
      </c>
    </row>
    <row r="44" spans="1:19">
      <c r="B44" s="438"/>
    </row>
    <row r="45" spans="1:19">
      <c r="S45" s="440">
        <f>S8+S9+S10+S11+S12</f>
        <v>23529</v>
      </c>
    </row>
    <row r="46" spans="1:19">
      <c r="S46" s="440">
        <f>S15+S16+S17+S18+S19</f>
        <v>23529</v>
      </c>
    </row>
    <row r="47" spans="1:19">
      <c r="S47" s="441">
        <f>S22+S23+S24+S25+S26+S27+S28</f>
        <v>23529</v>
      </c>
    </row>
    <row r="48" spans="1:19">
      <c r="S48" s="442">
        <f>S31+S32+S33+S34+S35+S36</f>
        <v>23529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VI 20</vt:lpstr>
      <vt:lpstr>Gminy VI.20</vt:lpstr>
      <vt:lpstr>Wykresy VI 20</vt:lpstr>
      <vt:lpstr>Zał. II kw. 20</vt:lpstr>
      <vt:lpstr>'Gminy VI.20'!Obszar_wydruku</vt:lpstr>
      <vt:lpstr>'Stan i struktura VI 20'!Obszar_wydruku</vt:lpstr>
      <vt:lpstr>'Wykresy VI 20'!Obszar_wydruku</vt:lpstr>
      <vt:lpstr>'Zał. II kw.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2020-07-09T06:59:17Z</dcterms:created>
  <dcterms:modified xsi:type="dcterms:W3CDTF">2020-07-09T09:51:18Z</dcterms:modified>
</cp:coreProperties>
</file>