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9" activeTab="6"/>
  </bookViews>
  <sheets>
    <sheet name="ZAŁ 2" sheetId="1" r:id="rId1"/>
    <sheet name="ZAŁ 3" sheetId="2" r:id="rId2"/>
    <sheet name="ZAŁ 4" sheetId="3" r:id="rId3"/>
    <sheet name="ZAŁ 5" sheetId="4" r:id="rId4"/>
    <sheet name="ZAŁ 6" sheetId="5" r:id="rId5"/>
    <sheet name="ZAŁ 7" sheetId="6" r:id="rId6"/>
    <sheet name="ZAŁ 8" sheetId="7" r:id="rId7"/>
    <sheet name="Zał 9 " sheetId="8" r:id="rId8"/>
    <sheet name="ZAŁ 10" sheetId="9" r:id="rId9"/>
    <sheet name="ZAŁ 11" sheetId="10" r:id="rId10"/>
  </sheets>
  <definedNames>
    <definedName name="_xlnm.Print_Area" localSheetId="8">'ZAŁ 10'!$A$1:$D$18</definedName>
    <definedName name="_xlnm.Print_Area" localSheetId="9">'ZAŁ 11'!$A$1:$I$40</definedName>
    <definedName name="_xlnm.Print_Area" localSheetId="1">'ZAŁ 3'!$A$1:$M$24</definedName>
    <definedName name="_xlnm.Print_Area" localSheetId="3">'ZAŁ 5'!$A$1:$H$26</definedName>
    <definedName name="_xlnm.Print_Area" localSheetId="4">'ZAŁ 6'!$A$1:$H$29</definedName>
    <definedName name="_xlnm.Print_Area" localSheetId="7">'Zał 9 '!$A$1:$E$23</definedName>
  </definedNames>
  <calcPr fullCalcOnLoad="1"/>
</workbook>
</file>

<file path=xl/sharedStrings.xml><?xml version="1.0" encoding="utf-8"?>
<sst xmlns="http://schemas.openxmlformats.org/spreadsheetml/2006/main" count="419" uniqueCount="177">
  <si>
    <t>Ogółem dla Działania 6.1</t>
  </si>
  <si>
    <r>
      <t xml:space="preserve">Ponadto, zgodnie z rozporządzeniem Komisji (WE) nr 800/2008 z dnia 6 sierpnia 2008 r. uznające niektóre rodzaje pomocy za zgodne ze wspólnym rynkiem w zastosowaniu art. 87 i 88 Traktatu WE (ogólne rozporządzenie w sprawie wyłączeń blokowych) przyjęto następujące definicje przedsiębiorstw:
</t>
    </r>
    <r>
      <rPr>
        <b/>
        <sz val="9"/>
        <rFont val="Times New Roman"/>
        <family val="1"/>
      </rPr>
      <t>Mikroprzedsiębiorstwo</t>
    </r>
    <r>
      <rPr>
        <sz val="9"/>
        <rFont val="Times New Roman"/>
        <family val="1"/>
      </rPr>
      <t xml:space="preserve"> – jest to przedsiębiorstwo zatrudniające do 9 pracowników włącznie i którego roczny obrót i/lub całkowity bilans roczny nie przekracza 2 milionów EUR.
</t>
    </r>
    <r>
      <rPr>
        <b/>
        <sz val="9"/>
        <rFont val="Times New Roman"/>
        <family val="1"/>
      </rPr>
      <t>Małe przedsiębiorstwo</t>
    </r>
    <r>
      <rPr>
        <sz val="9"/>
        <rFont val="Times New Roman"/>
        <family val="1"/>
      </rPr>
      <t xml:space="preserve"> – jest to przedsiębiorstwo zatrudniające do 49 pracowników włącznie i którego roczny obrót i/lub całkowity bilans roczny nie przekracza 10 milionów EUR.
</t>
    </r>
    <r>
      <rPr>
        <b/>
        <sz val="9"/>
        <rFont val="Times New Roman"/>
        <family val="1"/>
      </rPr>
      <t>Średnie przedsiębiorstwo</t>
    </r>
    <r>
      <rPr>
        <sz val="9"/>
        <rFont val="Times New Roman"/>
        <family val="1"/>
      </rPr>
      <t xml:space="preserve"> – jest to przedsiębiorstwo zatrudniające do 249 pracowników włącznie i którego roczny obrót nie przekracza 50 milionów EUR a/lub całkowity bilans roczny nie przekracza 43 milionów EUR.
</t>
    </r>
    <r>
      <rPr>
        <b/>
        <sz val="9"/>
        <rFont val="Times New Roman"/>
        <family val="1"/>
      </rPr>
      <t>Duże przedsiębiorstwo</t>
    </r>
    <r>
      <rPr>
        <sz val="9"/>
        <rFont val="Times New Roman"/>
        <family val="1"/>
      </rPr>
      <t xml:space="preserve"> – jest to przedsiębiorstwo, które nie kwalifikuje się do żadnej z ww. kategorii przedsiębiorstw.</t>
    </r>
  </si>
  <si>
    <r>
      <t xml:space="preserve">Pomiar wskaźników jest dokonywany zgodnie z </t>
    </r>
    <r>
      <rPr>
        <i/>
        <sz val="9"/>
        <rFont val="Times New Roman"/>
        <family val="1"/>
      </rPr>
      <t>Podręcznikiem wskaźników PO KL 2007-2013</t>
    </r>
    <r>
      <rPr>
        <sz val="9"/>
        <rFont val="Times New Roman"/>
        <family val="1"/>
      </rPr>
      <t xml:space="preserve">, stanowiącym załącznik do </t>
    </r>
    <r>
      <rPr>
        <i/>
        <sz val="9"/>
        <rFont val="Times New Roman"/>
        <family val="1"/>
      </rPr>
      <t>Zasad systemu sprawozdawczości PO KL 2007-2013</t>
    </r>
    <r>
      <rPr>
        <sz val="9"/>
        <rFont val="Times New Roman"/>
        <family val="1"/>
      </rPr>
      <t>.</t>
    </r>
  </si>
  <si>
    <t>Inne wskaźniki określone dla Działania w Planie Działania</t>
  </si>
  <si>
    <t>Kolumna 3 przedstawia liczbę przedsiębiorstw, które przystąpiły do udziału w projektach realizowanych w ramach Działania w okresie sprawozdawczym, zaś kolumna 4 przedstawia liczbę przedsiębiorstw narastająco.</t>
  </si>
  <si>
    <t xml:space="preserve">Tabelę należy wypełnić na podstawie danych wprowadzonych do KSI SIMIK 07-13 wg stanu na koniec bieżącego okresu sprawozdawczego. W kolumnach 1-4 należy uwzględnić podpisane umowy i/lub wydane decyzje o dofinansowanie w ramach Działania odpowiednio w bieżącym okresie sprawozdawczym (kolumna 1) i od początku jego realizacji (kolumny 2-4). W przypadku podpisania aneksu do zawartej umowy powinno to zostać odnotowane w KSI SIMIK 07-13 i mieć odzwierciedlenie w skorygowanej wartości zawartych umów/wydanych decyzji o dofinansowanie. W sytuacji rozwiązania umowy, wartości wykazane w niniejszej tabeli powinny zostać pomniejszone. </t>
  </si>
  <si>
    <r>
      <t xml:space="preserve">W poniższej tabeli należy przedstawić prognozę wydatków, jakie IP2 zatwierdzą w czterech kolejnych kwartałach kalendarzowych (rozłącznie) na podstawie wniosków o płatność. Wartość prognoz wydatkowania należy szacować zarówno dla sprawozdania okresowego, jak i rocznego. Prognozy należy sporządzić w oparciu o harmonogramy płatności wynikające z zawartych umów o dofinansowanie, zaktualizowanych - jeżeli dotyczy - we wnioskach o płatność. W przypadku poszczególnych kwartałów należy uwzględnić dane z rozstrzygniętych, realizowanych lub planowanych do ogłoszenia konkursów oraz planowanych do realizacji projektów systemowych IP2. Dane powinny zostać wyliczone rzetelnie i możliwie realistycznie.
</t>
    </r>
    <r>
      <rPr>
        <i/>
        <sz val="9"/>
        <rFont val="Times New Roman"/>
        <family val="1"/>
      </rPr>
      <t>Wskazówka techniczna:</t>
    </r>
    <r>
      <rPr>
        <sz val="9"/>
        <rFont val="Times New Roman"/>
        <family val="1"/>
      </rPr>
      <t xml:space="preserve"> kolumny 2-9 – format komórek należy określić jako liczbowy (z wykorzystaniem separatora) oraz zaznaczyć funkcję zaokrąglania do dwóch miejsc po przecinku. </t>
    </r>
  </si>
  <si>
    <r>
      <t xml:space="preserve">Docelowa wartość wskaźnika – </t>
    </r>
    <r>
      <rPr>
        <sz val="9"/>
        <rFont val="Times New Roman"/>
        <family val="1"/>
      </rPr>
      <t xml:space="preserve">wartość określona na 2013 rok. Dla wybranych wskaźników monitorowanych w niniejszym sprawozdaniu nie określono wartości docelowych, w związku z czym w kolumnie 3 wskazano </t>
    </r>
    <r>
      <rPr>
        <i/>
        <sz val="9"/>
        <rFont val="Times New Roman"/>
        <family val="1"/>
      </rPr>
      <t xml:space="preserve">"Nie określono", </t>
    </r>
    <r>
      <rPr>
        <sz val="9"/>
        <rFont val="Times New Roman"/>
        <family val="1"/>
      </rPr>
      <t xml:space="preserve">zaś w kolumnie 10 – </t>
    </r>
    <r>
      <rPr>
        <i/>
        <sz val="9"/>
        <rFont val="Times New Roman"/>
        <family val="1"/>
      </rPr>
      <t>"Nie dotyczy".</t>
    </r>
    <r>
      <rPr>
        <b/>
        <sz val="9"/>
        <rFont val="Times New Roman"/>
        <family val="1"/>
      </rPr>
      <t xml:space="preserve">
Stopień realizacji wskaźnika </t>
    </r>
    <r>
      <rPr>
        <sz val="9"/>
        <rFont val="Times New Roman"/>
        <family val="1"/>
      </rPr>
      <t>– wyrażony w % jest relacją osiągniętej wartości wskaźnika w stosunku do jego wartości docelowej.</t>
    </r>
  </si>
  <si>
    <t>rozliczonych we wnioskach o płatność</t>
  </si>
  <si>
    <t>W kolumnach 2-3 należy wykazać wartość wszystkich zaliczek dotychczas wypłaconych beneficjentom, uwzględniając informacje z wniosków o płatność (pkt. 9) wprowadzonych do KSI SIMIK 07-13 wg stanu na koniec bieżącego okresu sprawozdawczego oraz pierwsze zaliczki wypłacone beneficjentom zgodnie z harmonogramami wypłat stanowiącymi załączniki do zawartych umów o dofinansowanie. W kolumnach 4-5 należy uwzględnić wartość wydatków zatwierdzonych w ramach wniosków o płatność odnoszących się do wartości wskazanych w kolumnach 2-3.</t>
  </si>
  <si>
    <r>
      <t xml:space="preserve">Należy wypełnić w oparciu o dane z załącznika nr 2 </t>
    </r>
    <r>
      <rPr>
        <i/>
        <sz val="10"/>
        <rFont val="Times New Roman"/>
        <family val="1"/>
      </rPr>
      <t>"Szczegółowa charakterystyka udzielonego wsparcia"</t>
    </r>
    <r>
      <rPr>
        <sz val="10"/>
        <rFont val="Times New Roman"/>
        <family val="1"/>
      </rPr>
      <t xml:space="preserve"> wniosków o płatność zatwierdzonych i wprowadzonych do KSI SIMIK 07-13 wg stanu na koniec bieżącego okresu sprawozdawczego. W odniesieniu do projektów systemowych powiatowych urzędów pracy, ośrodków pomocy społecznej i powiatowych centrów pomocy rodzinie należy uwzględnić dane kumulatywne od początku okresu ich realizacji.</t>
    </r>
  </si>
  <si>
    <r>
      <t xml:space="preserve">W tabeli uwzględnić należy wartość odsetek narosłych od dotacji rozwojowej przekazanej na rachunek bankowy IP2.
</t>
    </r>
    <r>
      <rPr>
        <i/>
        <sz val="10"/>
        <rFont val="Times New Roman"/>
        <family val="1"/>
      </rPr>
      <t>Wskazówka techniczna:</t>
    </r>
    <r>
      <rPr>
        <sz val="10"/>
        <rFont val="Times New Roman"/>
        <family val="1"/>
      </rPr>
      <t xml:space="preserve"> kolumny 2-3 – format komórek należy określić jako liczbowy (z wykorzystaniem separatora) oraz zaznaczyć funkcję zaokrąglania do dwóch miejsc po przecinku. </t>
    </r>
  </si>
  <si>
    <t>Zgodnie z przypisami zawartymi w SzOP (nr 13 i 38), ilekroć w opisie Działań Priorytetów II, VI i VIII jest mowa o przedsiębiorcy, rozumie się przez to przedsiębiorcę w rozumieniu art. 4 ustawy z dnia 2 lipca 2004 r. o swobodzie działalności gospodarczej (Dz. U. z 2007 r. Nr 155, poz. 1095, z późn. zm.), który stanowi, że przedsiębiorcą jest osoba fizyczna, osoba prawna i jednostka organizacyjna nie będąca osobą prawną, której odrębna ustawa przyznaje zdolność prawną - wykonująca we własnym imieniu działalność gospodarczą. Za przedsiębiorców uznaje się także wspólników spółki cywilnej w zakresie wykonywanej przez nich działalności gospodarczej. Działalnością gospodarczą jest zarobkowa działalność wytwórcza, budowlana, handlowa, usługowa oraz poszukiwanie, rozpoznawanie i wydobywanie kopalin ze złóż, a także działalność zawodowa, wykonywana w sposób zorganizowany i ciągły (art. 2), z zastrzeżeniem art. 3.</t>
  </si>
  <si>
    <r>
      <t xml:space="preserve">Tabela stanowi uszczegółowienie informacji przekazanych w ramach załącznika nr 3 </t>
    </r>
    <r>
      <rPr>
        <i/>
        <sz val="10"/>
        <rFont val="Times New Roman"/>
        <family val="1"/>
      </rPr>
      <t>Przepływ uczestników projektów realizowanych w ramach Działania</t>
    </r>
    <r>
      <rPr>
        <sz val="10"/>
        <rFont val="Times New Roman"/>
        <family val="1"/>
      </rPr>
      <t xml:space="preserve">. Należy w niej uwzględnić każdą osobę, która rozpoczęła udział w projekcie. Jedna osoba może być wykazana tylko w ramach jednej z </t>
    </r>
    <r>
      <rPr>
        <b/>
        <sz val="10"/>
        <rFont val="Times New Roman"/>
        <family val="1"/>
      </rPr>
      <t>kategorii głównych</t>
    </r>
    <r>
      <rPr>
        <sz val="10"/>
        <rFont val="Times New Roman"/>
        <family val="1"/>
      </rPr>
      <t>. Kategorie główne prezentowane w tabeli są rozłączne.</t>
    </r>
  </si>
  <si>
    <r>
      <t xml:space="preserve">W wierszach </t>
    </r>
    <r>
      <rPr>
        <i/>
        <sz val="10"/>
        <rFont val="Times New Roman"/>
        <family val="1"/>
      </rPr>
      <t xml:space="preserve">„Osoby w wieku starszym 55-64 lata” </t>
    </r>
    <r>
      <rPr>
        <sz val="10"/>
        <rFont val="Times New Roman"/>
        <family val="1"/>
      </rPr>
      <t xml:space="preserve">oraz </t>
    </r>
    <r>
      <rPr>
        <i/>
        <sz val="10"/>
        <rFont val="Times New Roman"/>
        <family val="1"/>
      </rPr>
      <t>„Pracownicy w wieku starszym 55-64 lata”</t>
    </r>
    <r>
      <rPr>
        <sz val="10"/>
        <rFont val="Times New Roman"/>
        <family val="1"/>
      </rPr>
      <t xml:space="preserve"> wykazywani są uczestnicy projektów realizowanych w ramach Działania, którzy w dniu rozpoczęcia udziału w projekcie mieli skończone 55 lat i jednocześnie nie ukończyli 64 lat.</t>
    </r>
  </si>
  <si>
    <r>
      <t>W ramach wiersza nr 1</t>
    </r>
    <r>
      <rPr>
        <b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„podstawowe, gimnazjalne i niższe”</t>
    </r>
    <r>
      <rPr>
        <sz val="10"/>
        <rFont val="Times New Roman"/>
        <family val="1"/>
      </rPr>
      <t xml:space="preserve"> wykazywane są osoby, które posiadają wykształcenie podstawowe, gimnazjalne oraz niższe od ww. wymienionych. W ramach wiersza nr 2 </t>
    </r>
    <r>
      <rPr>
        <b/>
        <i/>
        <sz val="10"/>
        <rFont val="Times New Roman"/>
        <family val="1"/>
      </rPr>
      <t>„ponadgimnazjalne”</t>
    </r>
    <r>
      <rPr>
        <sz val="10"/>
        <rFont val="Times New Roman"/>
        <family val="1"/>
      </rPr>
      <t xml:space="preserve"> wykazywane są osoby, które posiadają wykształcenie średnie lub zasadnicze zawodowe. W ramach wiersza nr 3 </t>
    </r>
    <r>
      <rPr>
        <b/>
        <i/>
        <sz val="10"/>
        <rFont val="Times New Roman"/>
        <family val="1"/>
      </rPr>
      <t>„pomaturalne”</t>
    </r>
    <r>
      <rPr>
        <sz val="10"/>
        <rFont val="Times New Roman"/>
        <family val="1"/>
      </rPr>
      <t xml:space="preserve"> wykazywane są osoby, które ukończyły szkołę policealną, ale nie ukończyły studiów wyższych. W ramach wiersza nr 4 </t>
    </r>
    <r>
      <rPr>
        <b/>
        <i/>
        <sz val="10"/>
        <rFont val="Times New Roman"/>
        <family val="1"/>
      </rPr>
      <t>„wyższe”</t>
    </r>
    <r>
      <rPr>
        <sz val="10"/>
        <rFont val="Times New Roman"/>
        <family val="1"/>
      </rPr>
      <t xml:space="preserve"> wykazywane są osoby, które posiadają wykształcenie wyższe (uzyskały tytuł licencjata lub inżyniera lub magistra lub doktora), w tym również osoby, które ukończyły studia podyplomowe.</t>
    </r>
  </si>
  <si>
    <r>
      <t xml:space="preserve">Tabela stanowi uszczegółowienie informacji przekazanych w ramach załącznika nr 3 </t>
    </r>
    <r>
      <rPr>
        <i/>
        <sz val="10"/>
        <rFont val="Times New Roman"/>
        <family val="1"/>
      </rPr>
      <t>Przepływ uczestników projektów realizowanych w ramach Działania</t>
    </r>
    <r>
      <rPr>
        <sz val="10"/>
        <rFont val="Times New Roman"/>
        <family val="1"/>
      </rPr>
      <t xml:space="preserve">. </t>
    </r>
    <r>
      <rPr>
        <b/>
        <sz val="10"/>
        <rFont val="Times New Roman"/>
        <family val="1"/>
      </rPr>
      <t>Wiek osoby objętej wsparciem określany jest w chwili rozpoczęcia jej udziału w projekcie</t>
    </r>
    <r>
      <rPr>
        <sz val="10"/>
        <rFont val="Times New Roman"/>
        <family val="1"/>
      </rPr>
      <t xml:space="preserve">. W wierszu </t>
    </r>
    <r>
      <rPr>
        <i/>
        <sz val="10"/>
        <rFont val="Times New Roman"/>
        <family val="1"/>
      </rPr>
      <t xml:space="preserve">„Osoby młode 15-24 lata” </t>
    </r>
    <r>
      <rPr>
        <sz val="10"/>
        <rFont val="Times New Roman"/>
        <family val="1"/>
      </rPr>
      <t>wykazywani są uczestnicy projektów realizowanych w ramach Działania, którzy w dniu rozpoczęcia udziału w projekcie mieli skończone 15 lat i jednocześnie nie ukończyli 24 lat.</t>
    </r>
  </si>
  <si>
    <r>
      <t xml:space="preserve">Tabela stanowi uszczegółowienie informacji przekazanych w ramach załącznika nr 3 </t>
    </r>
    <r>
      <rPr>
        <i/>
        <sz val="10"/>
        <rFont val="Times New Roman"/>
        <family val="1"/>
      </rPr>
      <t>Przepływ uczestników projektów realizowanych w ramach Działania</t>
    </r>
    <r>
      <rPr>
        <sz val="10"/>
        <rFont val="Times New Roman"/>
        <family val="1"/>
      </rPr>
      <t>. Wykształcenie uczestników projektów określane jest w chwili rozpoczęcia ich udziału w projektach, biorąc pod uwagę ostatni zakończony formalnie etap edukacji danej osoby.</t>
    </r>
  </si>
  <si>
    <r>
      <t xml:space="preserve">UWAGA:
</t>
    </r>
    <r>
      <rPr>
        <sz val="10"/>
        <rFont val="Times New Roman"/>
        <family val="1"/>
      </rPr>
      <t xml:space="preserve">Wartości wskaźników prezentujących liczbę osób, które zakończyły udział w projektach, powinny być zbieżne z wartościami wynikającymi z tabeli w załączniku nr 3 </t>
    </r>
    <r>
      <rPr>
        <i/>
        <sz val="10"/>
        <rFont val="Times New Roman"/>
        <family val="1"/>
      </rPr>
      <t>„Przepływ uczestników projektów realizowanych w ramach Działania”</t>
    </r>
    <r>
      <rPr>
        <sz val="10"/>
        <rFont val="Times New Roman"/>
        <family val="1"/>
      </rPr>
      <t>.</t>
    </r>
  </si>
  <si>
    <t>..</t>
  </si>
  <si>
    <t>Jeśli dane dotyczące wskaźników w okresie składania sprawozdania nie są dostępne, należy pod tabelą zamieścić komentarz, w jakim terminie będą mogły zostać przedstawione.</t>
  </si>
  <si>
    <t>wypłaconych</t>
  </si>
  <si>
    <t>Wartość zaliczek przekazanych na rzecz beneficjentów</t>
  </si>
  <si>
    <r>
      <t xml:space="preserve">W kolumnach nr 5-10 należy wskazać wartość wydatków kwalifikowalnych wykazanych w zatwierdzonych i wprowadzonych do KSI SIMIK 07-13 wnioskach o płatność (narastająco od początku realizacji Działania).
</t>
    </r>
    <r>
      <rPr>
        <i/>
        <sz val="9"/>
        <rFont val="Times New Roman"/>
        <family val="1"/>
      </rPr>
      <t>Wskazówka techniczna:</t>
    </r>
    <r>
      <rPr>
        <sz val="9"/>
        <rFont val="Times New Roman"/>
        <family val="1"/>
      </rPr>
      <t xml:space="preserve"> kolumny 3-10 – format komórek należy określić jako liczbowy (z wykorzystaniem separatora) oraz zaznaczyć funkcję zaokrąglania do dwóch miejsc po przecinku. </t>
    </r>
  </si>
  <si>
    <t xml:space="preserve">Wskazówka techniczna: kolumny 2-5 – format komórek należy określić jako liczbowy (z wykorzystaniem separatora) oraz zaznaczyć funkcję zaokrąglania do dwóch miejsc po przecinku. </t>
  </si>
  <si>
    <t>K – kobiety, M – mężczyźni</t>
  </si>
  <si>
    <t>Zakres monitorowania poziomu wykształcenia uczestników projektów PO KL wynika z załącznika XXIII do rozporządzenia KE nr 1828/2006 z dnia 8 grudnia 2006 r. i oparty jest o klasyfikację ISCED, tj. Międzynarodową Standardową Klasyfikację Kształcenia (International Standard Clasification of Education, w skrócie ISCED).</t>
  </si>
  <si>
    <t>Załącznik nr 7. Przedsiębiorstwa, które przystąpiły do udziału w projektach realizowanych w ramach Działania</t>
  </si>
  <si>
    <t>Mr – wartość wskaźnika osiągnięta w okresie sprawozdawczym (wg stanu na koniec tego okresu)</t>
  </si>
  <si>
    <t>Wartość odsetek narosłych od środków zgromadzonych na realizację PO KL</t>
  </si>
  <si>
    <t>Nazwa instytucji</t>
  </si>
  <si>
    <t>Okres sprawozdawczy</t>
  </si>
  <si>
    <t>w okresie objętym sprawozdaniem</t>
  </si>
  <si>
    <t>Ogółem</t>
  </si>
  <si>
    <t>Data:</t>
  </si>
  <si>
    <t>Pieczęć i podpis osoby upoważnionej:</t>
  </si>
  <si>
    <t>Nazwa wskaźnika</t>
  </si>
  <si>
    <t>K</t>
  </si>
  <si>
    <t>M</t>
  </si>
  <si>
    <t>Komentarz</t>
  </si>
  <si>
    <t>M – Mężczyźni, K – Kobiety</t>
  </si>
  <si>
    <t>Mr – wartość wskaźnika osiągnięta w okresie objętym sprawozdaniem (wg stanu na koniec tego okresu)</t>
  </si>
  <si>
    <t>Mp – wartość wskaźnika osiągnięta od początku realizacji Działania</t>
  </si>
  <si>
    <t>Okres</t>
  </si>
  <si>
    <t>Mr</t>
  </si>
  <si>
    <t>Mp</t>
  </si>
  <si>
    <t>Lp.</t>
  </si>
  <si>
    <t>Status osoby na rynku pracy</t>
  </si>
  <si>
    <t xml:space="preserve"> Bezrobotni</t>
  </si>
  <si>
    <t>w tym osoby długotrwale bezrobotne</t>
  </si>
  <si>
    <t>Osoby nieaktywne zawodowo</t>
  </si>
  <si>
    <t>w tym osoby uczące lub kształcące się</t>
  </si>
  <si>
    <t>Zatrudnieni</t>
  </si>
  <si>
    <t>w tym samozatrudnieni</t>
  </si>
  <si>
    <t>w tym zatrudnieni 
w mikroprzedsiębiorstwach</t>
  </si>
  <si>
    <t>w tym zatrudnieni 
w dużych przedsiębiorstwach</t>
  </si>
  <si>
    <t>Mikroprzedsiębiorstwa</t>
  </si>
  <si>
    <t>Duże przedsiębiorstwa</t>
  </si>
  <si>
    <t>Inne</t>
  </si>
  <si>
    <t>Budżet państwa</t>
  </si>
  <si>
    <t>Fundusz Pracy</t>
  </si>
  <si>
    <t>PFRON</t>
  </si>
  <si>
    <t>od początku realizacji Działania</t>
  </si>
  <si>
    <t>Środki publiczne krajowe</t>
  </si>
  <si>
    <t>Inne krajowe środki publiczne</t>
  </si>
  <si>
    <t>Budżet jednostki samorządu terytorialnego</t>
  </si>
  <si>
    <t>w tym osoby niepełnosprawne</t>
  </si>
  <si>
    <t>w tym członkowie mniejszości etnicznych i narodowych</t>
  </si>
  <si>
    <t>w tym migranci</t>
  </si>
  <si>
    <t>PRIORYTET VI</t>
  </si>
  <si>
    <t>Liczba osób, które zakończyły udział w projektach realizowanych w ramach Działania</t>
  </si>
  <si>
    <t xml:space="preserve">Liczba osób, które uzyskały środki na podjęcie działalności gospodarczej </t>
  </si>
  <si>
    <t>Liczba reprezentatywnych organizacji partnerów społecznych, które były objęte wsparciem w zakresie budowania ich potencjału</t>
  </si>
  <si>
    <t xml:space="preserve">Liczba utworzonych miejsc pracy w  ramach udzielonych z EFS środków na podjęcie działalności gospodarczej </t>
  </si>
  <si>
    <t>Przedział wiekowy</t>
  </si>
  <si>
    <t>w tym rolnicy</t>
  </si>
  <si>
    <t>pomaturalne</t>
  </si>
  <si>
    <t>wyższe</t>
  </si>
  <si>
    <t>podstawowe, gimnazjalne
i niższe</t>
  </si>
  <si>
    <t>L.p.</t>
  </si>
  <si>
    <t>Wartość docelowa wskaźnika</t>
  </si>
  <si>
    <t>Stopień realizacji wskaźnika</t>
  </si>
  <si>
    <t>10=(9/3)*100</t>
  </si>
  <si>
    <t xml:space="preserve">- w tym liczba osób w wieku 15-24 lata </t>
  </si>
  <si>
    <t>- w tym liczba osób w wieku 15-24 lata zamieszkujących obszary wiejskie</t>
  </si>
  <si>
    <t xml:space="preserve">- w tym liczba osób w wieku 50-64 lata </t>
  </si>
  <si>
    <t xml:space="preserve">- w tym liczba osób, które zostały objęte Indywidualnym Planem Działania </t>
  </si>
  <si>
    <t xml:space="preserve">Liczba kluczowych pracowników PSZ, którzy zakończyli udział w szkoleniach realizowanych w systemie pozaszkolnym, istotnych z punktu widzenia regionalnego rynku pracy </t>
  </si>
  <si>
    <t>- w tym przekazanych osobom w wieku 15-24 lata</t>
  </si>
  <si>
    <t>- w tym przekazanych osobom w wieku 50-64 lata</t>
  </si>
  <si>
    <t>ponadgimnazjalne</t>
  </si>
  <si>
    <t>w tym zatrudnieni w administracji publicznej</t>
  </si>
  <si>
    <t>w tym zatrudnieni w organizacjach pozarządowych</t>
  </si>
  <si>
    <t>I kwartał</t>
  </si>
  <si>
    <t>II kwartał</t>
  </si>
  <si>
    <t>III kwartał</t>
  </si>
  <si>
    <t>IV kwartał</t>
  </si>
  <si>
    <t>2=3+9</t>
  </si>
  <si>
    <t>3=4+5+6+7+8</t>
  </si>
  <si>
    <t>Rodzaj przedsiębiorstwa</t>
  </si>
  <si>
    <t>Wykształcenia</t>
  </si>
  <si>
    <t>Liczba osób, które:</t>
  </si>
  <si>
    <t>rozpoczęły udział w projektach 
realizowanych w ramach Działania</t>
  </si>
  <si>
    <t>zakończyły udział w projektach realizowanych w ramach 
Działania</t>
  </si>
  <si>
    <t>kontynuują udział w projektach 
realizowanych w ramach Działania na koniec okresu objętego sprawozdaniem</t>
  </si>
  <si>
    <t>przerwały udział w projektach realizowanych w ramach 
Działania</t>
  </si>
  <si>
    <t>Załącznik nr 2. Osiągnięte wartości wskaźników</t>
  </si>
  <si>
    <t>Załącznik nr 3. Przepływ uczestników projektów realizowanych w ramach Działania</t>
  </si>
  <si>
    <t>Załącznik nr 4. Określenie statusu na rynku pracy osób, które rozpoczęły udział w projektach realizowanych w ramach Działania</t>
  </si>
  <si>
    <t>Załącznik nr 5. Osoby, które rozpoczęły udział w projektach realizowanych w ramach Działania, znajdujący się w dwóch grupach wiekowych 15-24 i 55-64 lata</t>
  </si>
  <si>
    <t>Załącznik nr 6. Osoby, które rozpoczęły udział w projektach realizowanych w ramach Działania ze względu na wykształcenie</t>
  </si>
  <si>
    <t>Załącznik nr 9.  Informacje o zaliczkach przekazanych na rzecz beneficjentów (w PLN)</t>
  </si>
  <si>
    <t xml:space="preserve">Liczba przedsiębiorstw </t>
  </si>
  <si>
    <t>w tym osoby z terenów wiejskich</t>
  </si>
  <si>
    <t>w tym pracownicy w gorszym położeniu</t>
  </si>
  <si>
    <t>osoby w wieku starszym (55-64 lata)</t>
  </si>
  <si>
    <t>osoby młode (15-24 lata)</t>
  </si>
  <si>
    <t>w tym pracownicy w wieku starszym (55-64 lata)</t>
  </si>
  <si>
    <t xml:space="preserve">Małe przedsiębiorstwa </t>
  </si>
  <si>
    <t>Średnie przedsiębiorstwa</t>
  </si>
  <si>
    <t>w tym zatrudnieni 
w małych przedsiębiorstwach</t>
  </si>
  <si>
    <t>w tym zatrudnieni 
w średnich przedsiębiorstwach</t>
  </si>
  <si>
    <t>wg instytucji</t>
  </si>
  <si>
    <t>IP II stopnia</t>
  </si>
  <si>
    <t>Liczba</t>
  </si>
  <si>
    <t>Wartość ogółem</t>
  </si>
  <si>
    <t>w tym środki prywatne</t>
  </si>
  <si>
    <t>w bieżącym okresie sprawozdawczym</t>
  </si>
  <si>
    <t>5=6+10</t>
  </si>
  <si>
    <t>6=7+8+9</t>
  </si>
  <si>
    <t>Poddziałanie</t>
  </si>
  <si>
    <t>narastająco od początku realizacji Działania</t>
  </si>
  <si>
    <t>Zawarte umowy/wydane decyzje o dofinansowanie (PLN)</t>
  </si>
  <si>
    <t>Wydatki uznane za kwalifikowalne w zatwierdzonych wnioskach o płatność od początku realizacji Działania (PLN)</t>
  </si>
  <si>
    <t>Załącznik nr 10. Informacja nt. odsetek narosłych od środków zgromadzonych na realizację Działania (w PLN)</t>
  </si>
  <si>
    <t>Załącznik nr 8. Stan realizacji projektów w ramach Działania (w PLN)</t>
  </si>
  <si>
    <t>Nie określono</t>
  </si>
  <si>
    <t>Liczba przedstawicieli partnerów społecznych, którzy ukończyli udział w projekcie w ramach Działania</t>
  </si>
  <si>
    <t>Działanie 6.1</t>
  </si>
  <si>
    <t>- w tym liczba osób znajdujących się w szczególnie trudnej sytuacji na rynku pracy</t>
  </si>
  <si>
    <t xml:space="preserve">    a) w tym liczba osób niepełnosprawnych </t>
  </si>
  <si>
    <t xml:space="preserve">    b) w tym liczba osób długotrwale bezrobotnych</t>
  </si>
  <si>
    <t xml:space="preserve">    c) w tym liczba osób z terenów wiejskich</t>
  </si>
  <si>
    <t>Liczba osób bezrobotnych, które otrzymały wsparcie w ramach projektu w okresie pierwszych 100 dni od dnia zarejestrowania w urzędzie pracy w grupie osób młodych (15-24 lata)</t>
  </si>
  <si>
    <t xml:space="preserve">    c) w tym liczba osób z terenów wiejskich </t>
  </si>
  <si>
    <t>- w tym przekazanych osobom znajdującym się w szczególnie trudnej sytuacji na rynku pracy</t>
  </si>
  <si>
    <t xml:space="preserve">    a) w tym osobom niepełnosprawnym </t>
  </si>
  <si>
    <t xml:space="preserve">    b) w tym osobom długotrwale bezrobotnym</t>
  </si>
  <si>
    <t xml:space="preserve">    b) w tym osobom z terenów wiejskich</t>
  </si>
  <si>
    <t>Liczba oddolnych inicjatyw społecznych podejmowanych  w ramach Działania</t>
  </si>
  <si>
    <t xml:space="preserve">Liczba gmin, w których zrealizowano oddolne inicjatywy społeczne w ramach Działania </t>
  </si>
  <si>
    <r>
      <t xml:space="preserve">• W wierszu </t>
    </r>
    <r>
      <rPr>
        <i/>
        <sz val="10"/>
        <rFont val="Times New Roman"/>
        <family val="1"/>
      </rPr>
      <t>„w tym członkowie mniejszości etnicznych i narodowych”</t>
    </r>
    <r>
      <rPr>
        <sz val="10"/>
        <rFont val="Times New Roman"/>
        <family val="1"/>
      </rPr>
      <t xml:space="preserve"> obowiązkowo należy wykazać uczestników projektów realizowanych w ramach Poddziałania 1.3.1. W wierszu </t>
    </r>
    <r>
      <rPr>
        <i/>
        <sz val="10"/>
        <rFont val="Times New Roman"/>
        <family val="1"/>
      </rPr>
      <t>„w tym migranci”</t>
    </r>
    <r>
      <rPr>
        <sz val="10"/>
        <rFont val="Times New Roman"/>
        <family val="1"/>
      </rPr>
      <t xml:space="preserve"> obowiązkowo należy wykazać uczestników projektów realizowanych w ramach Poddziałania 1.3.7. W wierszu </t>
    </r>
    <r>
      <rPr>
        <i/>
        <sz val="10"/>
        <rFont val="Times New Roman"/>
        <family val="1"/>
      </rPr>
      <t>„w tym osoby niepełnosprawne”</t>
    </r>
    <r>
      <rPr>
        <sz val="10"/>
        <rFont val="Times New Roman"/>
        <family val="1"/>
      </rPr>
      <t xml:space="preserve"> obowiązkowo należy wykazać uczestników projektów realizowanych w ramach Poddziałania 1.3.6. W pozostałych projektach monitorowanie ww. podkategorii wynika z przyjętych założeń projektu, w tym rezultatów określonych w pkt. 3.4 wniosku o dofinansowanie.
• W wierszu </t>
    </r>
    <r>
      <rPr>
        <i/>
        <sz val="10"/>
        <rFont val="Times New Roman"/>
        <family val="1"/>
      </rPr>
      <t>„w tym osoby z terenów wiejskich”</t>
    </r>
    <r>
      <rPr>
        <sz val="10"/>
        <rFont val="Times New Roman"/>
        <family val="1"/>
      </rPr>
      <t xml:space="preserve"> należy monitorować uczestników projektów realizowanych w ramach Priorytetów regionalnych (VI-IX) zgodnie z definicją określoną przez Główny Urząd Statystyczny i przedstawioną w </t>
    </r>
    <r>
      <rPr>
        <i/>
        <sz val="10"/>
        <rFont val="Times New Roman"/>
        <family val="1"/>
      </rPr>
      <t>Podręczniku wskaźników PO KL 2007-2013</t>
    </r>
    <r>
      <rPr>
        <sz val="10"/>
        <rFont val="Times New Roman"/>
        <family val="1"/>
      </rPr>
      <t>.</t>
    </r>
  </si>
  <si>
    <t>Numer Działania</t>
  </si>
  <si>
    <t>Nie dotyczy</t>
  </si>
  <si>
    <t>ze środków publicznych</t>
  </si>
  <si>
    <t>w tym środki publiczne</t>
  </si>
  <si>
    <t>Załącznik nr 11. Zestawienie prognozowanych wartości wniosków o płatność, które zostaną zatwierdzone przez IP2 w czterech kolejnych kwartałach w podziale na źródła finansowania projektów (w PLN)</t>
  </si>
  <si>
    <t>Środki prywatne</t>
  </si>
  <si>
    <t>Wojewódzki Urząd Pracy w Zielonej Górze</t>
  </si>
  <si>
    <t>6.1 Poprawa dostępu do zatrudnienia oraz wspieranie aktywności zawodowej w regionie</t>
  </si>
  <si>
    <t>_</t>
  </si>
  <si>
    <t>6.1.1</t>
  </si>
  <si>
    <t>6.1.2</t>
  </si>
  <si>
    <t>6.1.3</t>
  </si>
  <si>
    <t>Ogółem Działanie 6.1</t>
  </si>
  <si>
    <t>Poddziałanie 6.1.1 (ogółem)</t>
  </si>
  <si>
    <t>Poddziałanie 6.1.2 (ogółem)</t>
  </si>
  <si>
    <t>Poddziałanie 6.1.3 (ogółem)</t>
  </si>
  <si>
    <t>I półrocze 2009 roku</t>
  </si>
  <si>
    <t>W ramach poddziałania 6.1.3 PO KL, w I półroczu 2009 roku podpisano 12 aneksów do umów ramowych, zwiększających przyznane dofinansowanie o środki Funduszu Pracy na 2009 rok. Różnica pomiędzy kol. 3 i 4 to wkład prywatny. Ponadto, wartość z kol. 4 jest niezgodna z KSI o 2 900,09 PLN wkładu własnego PUP wniesionego ze środków publicznych.</t>
  </si>
  <si>
    <t xml:space="preserve">nie określono </t>
  </si>
  <si>
    <t>W kolumnie Mr nie umieszczono danych dotyczących liczby osób znajdujących się w szczególnie trudnej sytuacji na rynku pracy, ponieważ zmiania wzoru analogicznej tabeli w zał. 2 do wniosku beneficjenta o płatność została wprowadzona w trakcie trwania okresu sprawozdawczego i Beneficjenci byłi zobowiązani do uzupełnienia tych danych jedynie w zakresie wartości narastających. Wartość Mp tego wskaźnika została określona.</t>
  </si>
  <si>
    <t>nie dotyczy</t>
  </si>
  <si>
    <r>
      <t xml:space="preserve">W kolumnie 2, </t>
    </r>
    <r>
      <rPr>
        <i/>
        <sz val="10"/>
        <rFont val="Times New Roman"/>
        <family val="1"/>
      </rPr>
      <t xml:space="preserve">wysokość wypłaconych zaliczek została pomniejszona o zwroty dokonywane przez Beneficjentów, w związku z niewykorzystaniem dotacji z 2009 roku.                                                                                                                         </t>
    </r>
    <r>
      <rPr>
        <b/>
        <i/>
        <sz val="10"/>
        <rFont val="Times New Roman"/>
        <family val="1"/>
      </rPr>
      <t xml:space="preserve">W ramach poddziałania 6.1.1, </t>
    </r>
    <r>
      <rPr>
        <i/>
        <sz val="10"/>
        <rFont val="Times New Roman"/>
        <family val="1"/>
      </rPr>
      <t xml:space="preserve">w roku 2008 wykazano 932 996,80 PLN, a należało wykazać 972 924,75 PLN; ponadto, z kwoty tej Beneficjenci oddali z końcem roku 127 255,88 PLN.                                                                                                                                                                       </t>
    </r>
    <r>
      <rPr>
        <b/>
        <i/>
        <sz val="10"/>
        <rFont val="Times New Roman"/>
        <family val="1"/>
      </rPr>
      <t xml:space="preserve">W ramach poddziałania 6.1.2, </t>
    </r>
    <r>
      <rPr>
        <i/>
        <sz val="10"/>
        <rFont val="Times New Roman"/>
        <family val="1"/>
      </rPr>
      <t xml:space="preserve">w 2008 roku przekazano Beneficjentowi zaliczkę w wysokosci 219 550,55, z czego Beneficjent zwrócił z końcem roku 30 842,01 PLN.                                                                                 </t>
    </r>
    <r>
      <rPr>
        <b/>
        <i/>
        <sz val="10"/>
        <rFont val="Times New Roman"/>
        <family val="1"/>
      </rPr>
      <t xml:space="preserve">W ramach poddziałania 6.1.3 </t>
    </r>
    <r>
      <rPr>
        <i/>
        <sz val="10"/>
        <rFont val="Times New Roman"/>
        <family val="1"/>
      </rPr>
      <t>IP 2 nie wypłaca zaliczek. Środki na realizację projektów systmowych przekazywane są bezpośrednio z MPiPS.</t>
    </r>
  </si>
  <si>
    <r>
      <t xml:space="preserve">W ramach poddziałania 6.1.1 PO KL </t>
    </r>
    <r>
      <rPr>
        <i/>
        <sz val="10"/>
        <rFont val="Times New Roman"/>
        <family val="1"/>
      </rPr>
      <t xml:space="preserve">sporządzono prognozę bazując głównie na harmonogramach z wniosków o płatność, czyli dotyczących wniosków o dofinansowanie już realizowanych; uwzględniono również projekty, do których umowy o dofinansowanie zostaną zawarte w II półroczu 2009 roku w wysokości po 10 % na I i II kwartał 2010 roku z prawdopodobnej sumy kontraktacji. </t>
    </r>
  </si>
  <si>
    <r>
      <t>W ramach poddziałania 6.1.2 PO KL</t>
    </r>
    <r>
      <rPr>
        <i/>
        <sz val="10"/>
        <rFont val="Times New Roman"/>
        <family val="1"/>
      </rPr>
      <t xml:space="preserve">  sporządzono prognozę bazując głównie na harmonogramach z wniosków o płatność, czyli dotyczących wniosków o dofinansowanie już realizowanych; uwzględniono również projekty, do których umowy o dofinansowanie zostaną zawarte w II półroczu 2009 roku w wysokości po 10 % na I i II kwartał 2010 roku z kwoty przeznaczonej na konkurs.</t>
    </r>
  </si>
  <si>
    <r>
      <t xml:space="preserve">W ramach poddziałania 6.1.3 PO KL </t>
    </r>
    <r>
      <rPr>
        <i/>
        <sz val="10"/>
        <rFont val="Times New Roman"/>
        <family val="1"/>
      </rPr>
      <t>pw III i IV kwartale przyjęto, że zostaną zatwierdzone wnioski o płatność za IV kwartał 2008 roku oraz za I i II kwartał 2009 roku; pozostała kwota (różnica pomiędzy przyznanym dofinansowaniem na 2009 rok a wydatkami poniesionymi w I i II kwartale 2009 roku), została przyporządkowana w wysokości po 30 % do I i II kwartału 2010 roku.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</si>
</sst>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56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0"/>
      <color indexed="5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5" fillId="0" borderId="10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2" fillId="0" borderId="13" xfId="53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53" applyFont="1">
      <alignment/>
      <protection/>
    </xf>
    <xf numFmtId="0" fontId="2" fillId="0" borderId="13" xfId="53" applyFont="1" applyBorder="1" applyAlignment="1">
      <alignment horizontal="center" vertical="center"/>
      <protection/>
    </xf>
    <xf numFmtId="0" fontId="2" fillId="0" borderId="0" xfId="53" applyFont="1" applyBorder="1" applyAlignment="1">
      <alignment/>
      <protection/>
    </xf>
    <xf numFmtId="0" fontId="2" fillId="0" borderId="13" xfId="0" applyFont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/>
      <protection locked="0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53" applyFont="1">
      <alignment/>
      <protection/>
    </xf>
    <xf numFmtId="0" fontId="1" fillId="0" borderId="0" xfId="53" applyFont="1" applyAlignment="1">
      <alignment/>
      <protection/>
    </xf>
    <xf numFmtId="0" fontId="3" fillId="0" borderId="0" xfId="53" applyFont="1" applyFill="1" applyBorder="1" applyAlignment="1">
      <alignment horizontal="left" vertical="center" wrapText="1"/>
      <protection/>
    </xf>
    <xf numFmtId="0" fontId="14" fillId="0" borderId="13" xfId="53" applyFont="1" applyFill="1" applyBorder="1" applyAlignment="1">
      <alignment horizontal="center" vertical="center"/>
      <protection/>
    </xf>
    <xf numFmtId="0" fontId="2" fillId="0" borderId="13" xfId="53" applyFont="1" applyBorder="1" applyAlignment="1">
      <alignment horizontal="left" vertical="center" wrapText="1"/>
      <protection/>
    </xf>
    <xf numFmtId="0" fontId="2" fillId="0" borderId="13" xfId="53" applyFont="1" applyBorder="1" applyAlignment="1">
      <alignment horizontal="left" vertical="center"/>
      <protection/>
    </xf>
    <xf numFmtId="0" fontId="2" fillId="0" borderId="0" xfId="53" applyFont="1" applyAlignment="1">
      <alignment horizontal="left" vertical="center"/>
      <protection/>
    </xf>
    <xf numFmtId="0" fontId="2" fillId="0" borderId="13" xfId="53" applyFont="1" applyBorder="1" applyAlignment="1" quotePrefix="1">
      <alignment horizontal="left" vertical="center" wrapText="1"/>
      <protection/>
    </xf>
    <xf numFmtId="0" fontId="2" fillId="0" borderId="13" xfId="53" applyFont="1" applyFill="1" applyBorder="1" applyAlignment="1" quotePrefix="1">
      <alignment horizontal="left" vertical="center" wrapText="1"/>
      <protection/>
    </xf>
    <xf numFmtId="0" fontId="2" fillId="0" borderId="13" xfId="53" applyFont="1" applyFill="1" applyBorder="1" applyAlignment="1">
      <alignment horizontal="left" vertical="center" wrapText="1"/>
      <protection/>
    </xf>
    <xf numFmtId="0" fontId="2" fillId="0" borderId="13" xfId="53" applyFont="1" applyBorder="1" applyAlignment="1" quotePrefix="1">
      <alignment horizontal="left" vertical="center"/>
      <protection/>
    </xf>
    <xf numFmtId="0" fontId="0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" fillId="34" borderId="13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9" fillId="0" borderId="0" xfId="53" applyFont="1" applyBorder="1" applyAlignment="1">
      <alignment horizontal="center" vertical="center"/>
      <protection/>
    </xf>
    <xf numFmtId="0" fontId="9" fillId="0" borderId="0" xfId="53" applyFont="1" applyAlignment="1">
      <alignment horizontal="center" vertical="center"/>
      <protection/>
    </xf>
    <xf numFmtId="0" fontId="0" fillId="0" borderId="0" xfId="52">
      <alignment/>
      <protection/>
    </xf>
    <xf numFmtId="0" fontId="1" fillId="0" borderId="13" xfId="52" applyFont="1" applyBorder="1" applyAlignment="1">
      <alignment horizontal="center" vertical="center" wrapText="1"/>
      <protection/>
    </xf>
    <xf numFmtId="0" fontId="2" fillId="0" borderId="13" xfId="52" applyFont="1" applyBorder="1">
      <alignment/>
      <protection/>
    </xf>
    <xf numFmtId="0" fontId="2" fillId="0" borderId="0" xfId="0" applyFont="1" applyAlignment="1">
      <alignment horizontal="center" vertical="center"/>
    </xf>
    <xf numFmtId="0" fontId="9" fillId="0" borderId="0" xfId="53" applyFont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" fillId="0" borderId="13" xfId="52" applyFont="1" applyBorder="1">
      <alignment/>
      <protection/>
    </xf>
    <xf numFmtId="0" fontId="9" fillId="0" borderId="0" xfId="0" applyFont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5" fillId="0" borderId="13" xfId="53" applyFont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/>
      <protection/>
    </xf>
    <xf numFmtId="0" fontId="2" fillId="0" borderId="13" xfId="0" applyFont="1" applyBorder="1" applyAlignment="1">
      <alignment vertical="center"/>
    </xf>
    <xf numFmtId="0" fontId="2" fillId="0" borderId="0" xfId="53" applyFont="1" applyAlignment="1">
      <alignment horizontal="justify" vertical="center"/>
      <protection/>
    </xf>
    <xf numFmtId="0" fontId="4" fillId="0" borderId="0" xfId="0" applyFont="1" applyFill="1" applyBorder="1" applyAlignment="1">
      <alignment horizontal="justify" vertical="center" wrapText="1"/>
    </xf>
    <xf numFmtId="0" fontId="17" fillId="0" borderId="0" xfId="0" applyFont="1" applyFill="1" applyBorder="1" applyAlignment="1">
      <alignment horizontal="justify" vertical="center" wrapText="1"/>
    </xf>
    <xf numFmtId="0" fontId="9" fillId="34" borderId="21" xfId="53" applyFont="1" applyFill="1" applyBorder="1" applyAlignment="1">
      <alignment horizontal="center" vertical="top" wrapText="1"/>
      <protection/>
    </xf>
    <xf numFmtId="0" fontId="9" fillId="34" borderId="22" xfId="53" applyFont="1" applyFill="1" applyBorder="1" applyAlignment="1">
      <alignment horizontal="center"/>
      <protection/>
    </xf>
    <xf numFmtId="0" fontId="9" fillId="34" borderId="22" xfId="53" applyFont="1" applyFill="1" applyBorder="1" applyAlignment="1">
      <alignment horizontal="center" vertical="center"/>
      <protection/>
    </xf>
    <xf numFmtId="0" fontId="2" fillId="34" borderId="23" xfId="53" applyFont="1" applyFill="1" applyBorder="1" applyAlignment="1">
      <alignment horizontal="center" vertical="center"/>
      <protection/>
    </xf>
    <xf numFmtId="0" fontId="2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 vertical="top" wrapText="1"/>
    </xf>
    <xf numFmtId="0" fontId="2" fillId="33" borderId="28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0" borderId="17" xfId="52" applyFont="1" applyBorder="1">
      <alignment/>
      <protection/>
    </xf>
    <xf numFmtId="0" fontId="1" fillId="34" borderId="22" xfId="52" applyFont="1" applyFill="1" applyBorder="1" applyAlignment="1">
      <alignment horizontal="center"/>
      <protection/>
    </xf>
    <xf numFmtId="0" fontId="1" fillId="34" borderId="23" xfId="52" applyFont="1" applyFill="1" applyBorder="1" applyAlignment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5" fillId="0" borderId="13" xfId="53" applyFont="1" applyBorder="1" applyAlignment="1">
      <alignment horizontal="right" vertical="center" wrapText="1"/>
      <protection/>
    </xf>
    <xf numFmtId="3" fontId="2" fillId="0" borderId="13" xfId="53" applyNumberFormat="1" applyFont="1" applyBorder="1" applyAlignment="1">
      <alignment horizontal="right" vertical="center" wrapText="1"/>
      <protection/>
    </xf>
    <xf numFmtId="3" fontId="2" fillId="0" borderId="13" xfId="53" applyNumberFormat="1" applyFont="1" applyBorder="1" applyAlignment="1">
      <alignment horizontal="right" vertical="center"/>
      <protection/>
    </xf>
    <xf numFmtId="0" fontId="2" fillId="0" borderId="13" xfId="53" applyFont="1" applyBorder="1" applyAlignment="1">
      <alignment horizontal="right" vertical="center"/>
      <protection/>
    </xf>
    <xf numFmtId="3" fontId="2" fillId="0" borderId="13" xfId="53" applyNumberFormat="1" applyFont="1" applyBorder="1" applyAlignment="1" quotePrefix="1">
      <alignment horizontal="right" vertical="center" wrapText="1"/>
      <protection/>
    </xf>
    <xf numFmtId="0" fontId="5" fillId="0" borderId="13" xfId="53" applyFont="1" applyBorder="1" applyAlignment="1">
      <alignment horizontal="right" vertical="center"/>
      <protection/>
    </xf>
    <xf numFmtId="0" fontId="5" fillId="0" borderId="13" xfId="53" applyFont="1" applyBorder="1" applyAlignment="1">
      <alignment horizontal="left" vertical="center" wrapText="1"/>
      <protection/>
    </xf>
    <xf numFmtId="0" fontId="2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8" fillId="0" borderId="0" xfId="53" applyFont="1" applyBorder="1">
      <alignment/>
      <protection/>
    </xf>
    <xf numFmtId="0" fontId="19" fillId="0" borderId="0" xfId="53" applyFont="1">
      <alignment/>
      <protection/>
    </xf>
    <xf numFmtId="0" fontId="18" fillId="0" borderId="0" xfId="53" applyFont="1">
      <alignment/>
      <protection/>
    </xf>
    <xf numFmtId="0" fontId="18" fillId="0" borderId="0" xfId="53" applyFont="1" applyProtection="1">
      <alignment/>
      <protection locked="0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3" fontId="1" fillId="0" borderId="13" xfId="53" applyNumberFormat="1" applyFont="1" applyBorder="1" applyAlignment="1">
      <alignment horizontal="center" vertical="center" wrapText="1"/>
      <protection/>
    </xf>
    <xf numFmtId="3" fontId="1" fillId="0" borderId="13" xfId="53" applyNumberFormat="1" applyFont="1" applyFill="1" applyBorder="1" applyAlignment="1" quotePrefix="1">
      <alignment horizontal="center" vertical="center" wrapText="1"/>
      <protection/>
    </xf>
    <xf numFmtId="3" fontId="1" fillId="0" borderId="13" xfId="53" applyNumberFormat="1" applyFont="1" applyBorder="1" applyAlignment="1" quotePrefix="1">
      <alignment horizontal="center" vertical="center" wrapText="1"/>
      <protection/>
    </xf>
    <xf numFmtId="3" fontId="8" fillId="0" borderId="13" xfId="53" applyNumberFormat="1" applyFont="1" applyBorder="1" applyAlignment="1">
      <alignment horizontal="center" vertical="center" wrapText="1"/>
      <protection/>
    </xf>
    <xf numFmtId="3" fontId="6" fillId="0" borderId="13" xfId="53" applyNumberFormat="1" applyFont="1" applyBorder="1" applyAlignment="1">
      <alignment horizontal="center" vertical="center" wrapText="1"/>
      <protection/>
    </xf>
    <xf numFmtId="4" fontId="6" fillId="0" borderId="13" xfId="53" applyNumberFormat="1" applyFont="1" applyBorder="1" applyAlignment="1">
      <alignment horizontal="right" vertical="center"/>
      <protection/>
    </xf>
    <xf numFmtId="3" fontId="18" fillId="0" borderId="17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5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3" fontId="19" fillId="0" borderId="15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" fontId="18" fillId="0" borderId="15" xfId="0" applyNumberFormat="1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0" fontId="18" fillId="0" borderId="17" xfId="52" applyNumberFormat="1" applyFont="1" applyBorder="1">
      <alignment/>
      <protection/>
    </xf>
    <xf numFmtId="0" fontId="18" fillId="0" borderId="13" xfId="52" applyNumberFormat="1" applyFont="1" applyBorder="1">
      <alignment/>
      <protection/>
    </xf>
    <xf numFmtId="4" fontId="18" fillId="0" borderId="17" xfId="52" applyNumberFormat="1" applyFont="1" applyBorder="1">
      <alignment/>
      <protection/>
    </xf>
    <xf numFmtId="4" fontId="18" fillId="0" borderId="13" xfId="52" applyNumberFormat="1" applyFont="1" applyBorder="1">
      <alignment/>
      <protection/>
    </xf>
    <xf numFmtId="0" fontId="1" fillId="0" borderId="13" xfId="52" applyFont="1" applyBorder="1" applyAlignment="1">
      <alignment horizontal="left" vertical="center" wrapText="1"/>
      <protection/>
    </xf>
    <xf numFmtId="0" fontId="19" fillId="0" borderId="13" xfId="52" applyNumberFormat="1" applyFont="1" applyBorder="1">
      <alignment/>
      <protection/>
    </xf>
    <xf numFmtId="4" fontId="19" fillId="0" borderId="13" xfId="52" applyNumberFormat="1" applyFont="1" applyBorder="1">
      <alignment/>
      <protection/>
    </xf>
    <xf numFmtId="4" fontId="18" fillId="0" borderId="13" xfId="0" applyNumberFormat="1" applyFont="1" applyBorder="1" applyAlignment="1">
      <alignment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vertical="top" wrapText="1"/>
    </xf>
    <xf numFmtId="4" fontId="6" fillId="0" borderId="10" xfId="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/>
    </xf>
    <xf numFmtId="4" fontId="18" fillId="0" borderId="20" xfId="0" applyNumberFormat="1" applyFont="1" applyBorder="1" applyAlignment="1">
      <alignment horizontal="center" vertical="center"/>
    </xf>
    <xf numFmtId="4" fontId="0" fillId="0" borderId="0" xfId="52" applyNumberFormat="1">
      <alignment/>
      <protection/>
    </xf>
    <xf numFmtId="0" fontId="0" fillId="0" borderId="0" xfId="52" applyFont="1">
      <alignment/>
      <protection/>
    </xf>
    <xf numFmtId="4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53" applyFont="1" applyFill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4" fontId="21" fillId="0" borderId="13" xfId="53" applyNumberFormat="1" applyFont="1" applyBorder="1" applyAlignment="1">
      <alignment horizontal="right" vertical="center"/>
      <protection/>
    </xf>
    <xf numFmtId="0" fontId="3" fillId="0" borderId="0" xfId="53" applyFont="1" applyBorder="1" applyAlignment="1">
      <alignment horizontal="left" vertical="top" wrapText="1"/>
      <protection/>
    </xf>
    <xf numFmtId="0" fontId="3" fillId="0" borderId="0" xfId="53" applyFont="1" applyBorder="1" applyAlignment="1">
      <alignment horizontal="left" vertical="top"/>
      <protection/>
    </xf>
    <xf numFmtId="0" fontId="14" fillId="0" borderId="0" xfId="53" applyFont="1" applyAlignment="1">
      <alignment horizontal="left" wrapText="1"/>
      <protection/>
    </xf>
    <xf numFmtId="0" fontId="14" fillId="0" borderId="0" xfId="53" applyFont="1" applyAlignment="1">
      <alignment horizontal="left"/>
      <protection/>
    </xf>
    <xf numFmtId="0" fontId="9" fillId="0" borderId="0" xfId="53" applyFont="1" applyBorder="1" applyAlignment="1">
      <alignment horizontal="center" vertical="center" wrapText="1"/>
      <protection/>
    </xf>
    <xf numFmtId="0" fontId="18" fillId="0" borderId="13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/>
      <protection/>
    </xf>
    <xf numFmtId="0" fontId="18" fillId="0" borderId="13" xfId="53" applyFont="1" applyBorder="1" applyAlignment="1">
      <alignment horizontal="center"/>
      <protection/>
    </xf>
    <xf numFmtId="0" fontId="9" fillId="0" borderId="0" xfId="53" applyFont="1" applyAlignment="1">
      <alignment horizontal="center" vertical="center"/>
      <protection/>
    </xf>
    <xf numFmtId="0" fontId="3" fillId="0" borderId="0" xfId="53" applyFont="1" applyFill="1" applyBorder="1" applyAlignment="1">
      <alignment horizontal="left" vertical="center" wrapText="1"/>
      <protection/>
    </xf>
    <xf numFmtId="0" fontId="1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justify" vertical="center" wrapText="1"/>
      <protection/>
    </xf>
    <xf numFmtId="0" fontId="1" fillId="0" borderId="0" xfId="53" applyFont="1" applyFill="1" applyBorder="1" applyAlignment="1">
      <alignment horizontal="justify" vertical="center" wrapText="1"/>
      <protection/>
    </xf>
    <xf numFmtId="0" fontId="4" fillId="0" borderId="0" xfId="0" applyFont="1" applyAlignment="1">
      <alignment horizontal="left" vertical="center" wrapText="1"/>
    </xf>
    <xf numFmtId="0" fontId="17" fillId="0" borderId="0" xfId="53" applyFont="1" applyFill="1" applyBorder="1" applyAlignment="1">
      <alignment horizontal="left" vertical="center" wrapText="1"/>
      <protection/>
    </xf>
    <xf numFmtId="0" fontId="14" fillId="0" borderId="30" xfId="53" applyFont="1" applyBorder="1" applyAlignment="1">
      <alignment horizontal="center" vertical="center" wrapText="1"/>
      <protection/>
    </xf>
    <xf numFmtId="0" fontId="14" fillId="0" borderId="17" xfId="53" applyFont="1" applyBorder="1" applyAlignment="1">
      <alignment horizontal="center" vertical="center" wrapText="1"/>
      <protection/>
    </xf>
    <xf numFmtId="0" fontId="14" fillId="0" borderId="31" xfId="53" applyFont="1" applyBorder="1" applyAlignment="1">
      <alignment horizontal="center" vertical="center"/>
      <protection/>
    </xf>
    <xf numFmtId="0" fontId="14" fillId="0" borderId="32" xfId="53" applyFont="1" applyBorder="1" applyAlignment="1">
      <alignment horizontal="center" vertical="center"/>
      <protection/>
    </xf>
    <xf numFmtId="0" fontId="14" fillId="0" borderId="33" xfId="53" applyFont="1" applyBorder="1" applyAlignment="1">
      <alignment horizontal="center" vertical="center"/>
      <protection/>
    </xf>
    <xf numFmtId="0" fontId="20" fillId="0" borderId="34" xfId="0" applyFont="1" applyBorder="1" applyAlignment="1">
      <alignment horizontal="left" vertical="top" wrapText="1"/>
    </xf>
    <xf numFmtId="0" fontId="20" fillId="0" borderId="35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0" fontId="14" fillId="0" borderId="36" xfId="53" applyFont="1" applyBorder="1" applyAlignment="1">
      <alignment horizontal="center" vertical="center" wrapText="1"/>
      <protection/>
    </xf>
    <xf numFmtId="0" fontId="14" fillId="0" borderId="37" xfId="53" applyFont="1" applyBorder="1" applyAlignment="1">
      <alignment horizontal="center" vertical="center" wrapText="1"/>
      <protection/>
    </xf>
    <xf numFmtId="0" fontId="1" fillId="34" borderId="34" xfId="53" applyFont="1" applyFill="1" applyBorder="1" applyAlignment="1">
      <alignment horizontal="center" vertical="center"/>
      <protection/>
    </xf>
    <xf numFmtId="0" fontId="1" fillId="34" borderId="35" xfId="53" applyFont="1" applyFill="1" applyBorder="1" applyAlignment="1">
      <alignment horizontal="center" vertical="center"/>
      <protection/>
    </xf>
    <xf numFmtId="0" fontId="1" fillId="34" borderId="18" xfId="53" applyFont="1" applyFill="1" applyBorder="1" applyAlignment="1">
      <alignment horizontal="center" vertical="center"/>
      <protection/>
    </xf>
    <xf numFmtId="0" fontId="1" fillId="34" borderId="34" xfId="53" applyFont="1" applyFill="1" applyBorder="1" applyAlignment="1">
      <alignment horizontal="center" vertical="center" wrapText="1"/>
      <protection/>
    </xf>
    <xf numFmtId="0" fontId="1" fillId="34" borderId="35" xfId="53" applyFont="1" applyFill="1" applyBorder="1" applyAlignment="1">
      <alignment horizontal="center" vertical="center" wrapText="1"/>
      <protection/>
    </xf>
    <xf numFmtId="0" fontId="1" fillId="34" borderId="18" xfId="53" applyFont="1" applyFill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/>
      <protection/>
    </xf>
    <xf numFmtId="0" fontId="1" fillId="0" borderId="38" xfId="53" applyFont="1" applyBorder="1" applyAlignment="1">
      <alignment horizontal="center" vertical="center" wrapText="1"/>
      <protection/>
    </xf>
    <xf numFmtId="0" fontId="1" fillId="0" borderId="39" xfId="53" applyFont="1" applyBorder="1" applyAlignment="1">
      <alignment horizontal="center" vertical="center" wrapText="1"/>
      <protection/>
    </xf>
    <xf numFmtId="0" fontId="14" fillId="0" borderId="30" xfId="53" applyFont="1" applyBorder="1" applyAlignment="1">
      <alignment horizontal="center" vertical="center"/>
      <protection/>
    </xf>
    <xf numFmtId="0" fontId="14" fillId="0" borderId="17" xfId="53" applyFont="1" applyBorder="1" applyAlignment="1">
      <alignment horizontal="center" vertical="center"/>
      <protection/>
    </xf>
    <xf numFmtId="0" fontId="2" fillId="0" borderId="0" xfId="0" applyFont="1" applyAlignment="1">
      <alignment horizontal="left"/>
    </xf>
    <xf numFmtId="0" fontId="1" fillId="0" borderId="13" xfId="53" applyFont="1" applyBorder="1" applyAlignment="1">
      <alignment horizontal="center"/>
      <protection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18" fillId="0" borderId="17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/>
    </xf>
    <xf numFmtId="0" fontId="0" fillId="0" borderId="13" xfId="0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16" fillId="0" borderId="0" xfId="0" applyFont="1" applyFill="1" applyBorder="1" applyAlignment="1">
      <alignment horizontal="justify" vertical="center"/>
    </xf>
    <xf numFmtId="0" fontId="1" fillId="0" borderId="4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1" fillId="0" borderId="40" xfId="52" applyFont="1" applyFill="1" applyBorder="1" applyAlignment="1">
      <alignment horizontal="center" vertical="center"/>
      <protection/>
    </xf>
    <xf numFmtId="0" fontId="1" fillId="0" borderId="41" xfId="52" applyFont="1" applyFill="1" applyBorder="1" applyAlignment="1">
      <alignment horizontal="center" vertical="center"/>
      <protection/>
    </xf>
    <xf numFmtId="0" fontId="1" fillId="0" borderId="21" xfId="52" applyFont="1" applyFill="1" applyBorder="1" applyAlignment="1">
      <alignment horizontal="center" vertical="center"/>
      <protection/>
    </xf>
    <xf numFmtId="0" fontId="2" fillId="0" borderId="34" xfId="52" applyFont="1" applyBorder="1" applyAlignment="1">
      <alignment horizontal="left" vertical="top" wrapText="1"/>
      <protection/>
    </xf>
    <xf numFmtId="0" fontId="2" fillId="0" borderId="35" xfId="52" applyFont="1" applyBorder="1" applyAlignment="1">
      <alignment horizontal="left" vertical="top" wrapText="1"/>
      <protection/>
    </xf>
    <xf numFmtId="0" fontId="2" fillId="0" borderId="18" xfId="52" applyFont="1" applyBorder="1" applyAlignment="1">
      <alignment horizontal="left" vertical="top" wrapText="1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24" xfId="52" applyFont="1" applyBorder="1" applyAlignment="1">
      <alignment horizontal="center" vertical="center" wrapText="1"/>
      <protection/>
    </xf>
    <xf numFmtId="0" fontId="1" fillId="0" borderId="48" xfId="52" applyFont="1" applyBorder="1" applyAlignment="1">
      <alignment horizontal="center" vertical="center" wrapText="1"/>
      <protection/>
    </xf>
    <xf numFmtId="0" fontId="1" fillId="0" borderId="49" xfId="52" applyFont="1" applyBorder="1" applyAlignment="1">
      <alignment horizontal="center" vertical="center" wrapText="1"/>
      <protection/>
    </xf>
    <xf numFmtId="0" fontId="7" fillId="0" borderId="0" xfId="52" applyFont="1" applyAlignment="1">
      <alignment horizontal="left"/>
      <protection/>
    </xf>
    <xf numFmtId="0" fontId="9" fillId="0" borderId="0" xfId="0" applyFont="1" applyAlignment="1">
      <alignment horizontal="center" vertic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3" fillId="0" borderId="34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1" fillId="0" borderId="5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34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8" xfId="52"/>
    <cellStyle name="Normalny_załącznik_wskaźniki1708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view="pageBreakPreview" zoomScale="70" zoomScaleSheetLayoutView="70" zoomScalePageLayoutView="0" workbookViewId="0" topLeftCell="A17">
      <pane xSplit="2" ySplit="1" topLeftCell="C18" activePane="bottomRight" state="frozen"/>
      <selection pane="topLeft" activeCell="A17" sqref="A17"/>
      <selection pane="topRight" activeCell="C17" sqref="C17"/>
      <selection pane="bottomLeft" activeCell="A18" sqref="A18"/>
      <selection pane="bottomRight" activeCell="L41" sqref="L41"/>
    </sheetView>
  </sheetViews>
  <sheetFormatPr defaultColWidth="9.140625" defaultRowHeight="12.75" outlineLevelRow="1"/>
  <cols>
    <col min="1" max="1" width="5.00390625" style="0" customWidth="1"/>
    <col min="2" max="2" width="64.00390625" style="0" customWidth="1"/>
    <col min="3" max="3" width="12.7109375" style="0" customWidth="1"/>
    <col min="4" max="5" width="10.57421875" style="0" bestFit="1" customWidth="1"/>
    <col min="6" max="6" width="8.421875" style="0" bestFit="1" customWidth="1"/>
    <col min="7" max="8" width="10.57421875" style="0" bestFit="1" customWidth="1"/>
    <col min="9" max="9" width="8.421875" style="0" bestFit="1" customWidth="1"/>
    <col min="10" max="10" width="20.00390625" style="0" customWidth="1"/>
  </cols>
  <sheetData>
    <row r="1" spans="1:7" s="45" customFormat="1" ht="14.25">
      <c r="A1" s="228" t="s">
        <v>106</v>
      </c>
      <c r="B1" s="229"/>
      <c r="C1" s="229"/>
      <c r="D1" s="229"/>
      <c r="E1" s="229"/>
      <c r="F1" s="229"/>
      <c r="G1" s="229"/>
    </row>
    <row r="2" spans="4:7" s="45" customFormat="1" ht="12.75">
      <c r="D2" s="54"/>
      <c r="E2" s="47"/>
      <c r="F2" s="47"/>
      <c r="G2" s="55"/>
    </row>
    <row r="3" spans="1:10" s="45" customFormat="1" ht="15.75">
      <c r="A3" s="230" t="s">
        <v>152</v>
      </c>
      <c r="B3" s="230"/>
      <c r="C3" s="231" t="s">
        <v>159</v>
      </c>
      <c r="D3" s="231"/>
      <c r="E3" s="231"/>
      <c r="F3" s="231"/>
      <c r="G3" s="231"/>
      <c r="H3" s="231"/>
      <c r="I3" s="231"/>
      <c r="J3" s="231"/>
    </row>
    <row r="4" spans="1:10" s="45" customFormat="1" ht="15.75">
      <c r="A4" s="86"/>
      <c r="B4" s="86"/>
      <c r="C4" s="164"/>
      <c r="D4" s="165"/>
      <c r="E4" s="166"/>
      <c r="F4" s="166"/>
      <c r="G4" s="165"/>
      <c r="H4" s="166"/>
      <c r="I4" s="166"/>
      <c r="J4" s="166"/>
    </row>
    <row r="5" spans="1:10" s="45" customFormat="1" ht="15.75">
      <c r="A5" s="232" t="s">
        <v>30</v>
      </c>
      <c r="B5" s="232"/>
      <c r="C5" s="233" t="s">
        <v>158</v>
      </c>
      <c r="D5" s="233"/>
      <c r="E5" s="233"/>
      <c r="F5" s="233"/>
      <c r="G5" s="233"/>
      <c r="H5" s="233"/>
      <c r="I5" s="233"/>
      <c r="J5" s="233"/>
    </row>
    <row r="6" spans="1:10" s="45" customFormat="1" ht="15.75">
      <c r="A6" s="87"/>
      <c r="B6" s="92"/>
      <c r="C6" s="167"/>
      <c r="D6" s="165"/>
      <c r="E6" s="166"/>
      <c r="F6" s="166"/>
      <c r="G6" s="165"/>
      <c r="H6" s="166"/>
      <c r="I6" s="166"/>
      <c r="J6" s="166"/>
    </row>
    <row r="7" spans="1:10" s="45" customFormat="1" ht="15.75">
      <c r="A7" s="234" t="s">
        <v>31</v>
      </c>
      <c r="B7" s="234"/>
      <c r="C7" s="233" t="s">
        <v>168</v>
      </c>
      <c r="D7" s="233"/>
      <c r="E7" s="233"/>
      <c r="F7" s="233"/>
      <c r="G7" s="233"/>
      <c r="H7" s="233"/>
      <c r="I7" s="233"/>
      <c r="J7" s="233"/>
    </row>
    <row r="8" spans="4:7" s="45" customFormat="1" ht="12.75">
      <c r="D8" s="54"/>
      <c r="G8" s="54"/>
    </row>
    <row r="9" spans="1:10" s="45" customFormat="1" ht="12.75" customHeight="1">
      <c r="A9" s="226" t="s">
        <v>41</v>
      </c>
      <c r="B9" s="226"/>
      <c r="C9" s="226"/>
      <c r="D9" s="226"/>
      <c r="E9" s="226"/>
      <c r="F9" s="226"/>
      <c r="G9" s="226"/>
      <c r="H9" s="226"/>
      <c r="I9" s="226"/>
      <c r="J9" s="226"/>
    </row>
    <row r="10" spans="1:10" s="45" customFormat="1" ht="13.5">
      <c r="A10" s="227" t="s">
        <v>42</v>
      </c>
      <c r="B10" s="227"/>
      <c r="C10" s="227"/>
      <c r="D10" s="227"/>
      <c r="E10" s="227"/>
      <c r="F10" s="227"/>
      <c r="G10" s="227"/>
      <c r="H10" s="227"/>
      <c r="I10" s="227"/>
      <c r="J10" s="227"/>
    </row>
    <row r="11" spans="1:10" s="45" customFormat="1" ht="12.75" customHeight="1">
      <c r="A11" s="235" t="s">
        <v>25</v>
      </c>
      <c r="B11" s="235"/>
      <c r="C11" s="235"/>
      <c r="D11" s="235"/>
      <c r="E11" s="235"/>
      <c r="F11" s="235"/>
      <c r="G11" s="235"/>
      <c r="H11" s="235"/>
      <c r="I11" s="235"/>
      <c r="J11" s="235"/>
    </row>
    <row r="12" spans="1:10" s="45" customFormat="1" ht="13.5">
      <c r="A12" s="236"/>
      <c r="B12" s="235"/>
      <c r="C12" s="235"/>
      <c r="D12" s="235"/>
      <c r="E12" s="235"/>
      <c r="F12" s="235"/>
      <c r="G12" s="235"/>
      <c r="H12" s="235"/>
      <c r="I12" s="235"/>
      <c r="J12" s="56"/>
    </row>
    <row r="13" spans="1:13" s="4" customFormat="1" ht="13.5" customHeight="1">
      <c r="A13" s="239" t="s">
        <v>2</v>
      </c>
      <c r="B13" s="239"/>
      <c r="C13" s="239"/>
      <c r="D13" s="239"/>
      <c r="E13" s="239"/>
      <c r="F13" s="239"/>
      <c r="G13" s="239"/>
      <c r="H13" s="239"/>
      <c r="I13" s="239"/>
      <c r="J13" s="239"/>
      <c r="K13" s="163"/>
      <c r="L13" s="163"/>
      <c r="M13" s="163"/>
    </row>
    <row r="14" spans="1:10" s="105" customFormat="1" ht="39.75" customHeight="1">
      <c r="A14" s="237" t="s">
        <v>7</v>
      </c>
      <c r="B14" s="237"/>
      <c r="C14" s="237"/>
      <c r="D14" s="237"/>
      <c r="E14" s="237"/>
      <c r="F14" s="237"/>
      <c r="G14" s="237"/>
      <c r="H14" s="237"/>
      <c r="I14" s="237"/>
      <c r="J14" s="237"/>
    </row>
    <row r="15" spans="1:10" s="45" customFormat="1" ht="40.5" customHeight="1">
      <c r="A15" s="238" t="s">
        <v>18</v>
      </c>
      <c r="B15" s="238"/>
      <c r="C15" s="238"/>
      <c r="D15" s="238"/>
      <c r="E15" s="238"/>
      <c r="F15" s="238"/>
      <c r="G15" s="238"/>
      <c r="H15" s="238"/>
      <c r="I15" s="238"/>
      <c r="J15" s="238"/>
    </row>
    <row r="16" spans="1:10" s="45" customFormat="1" ht="18" customHeight="1">
      <c r="A16" s="240" t="s">
        <v>20</v>
      </c>
      <c r="B16" s="240"/>
      <c r="C16" s="240"/>
      <c r="D16" s="240"/>
      <c r="E16" s="240"/>
      <c r="F16" s="240"/>
      <c r="G16" s="240"/>
      <c r="H16" s="240"/>
      <c r="I16" s="240"/>
      <c r="J16" s="240"/>
    </row>
    <row r="17" spans="1:10" s="45" customFormat="1" ht="14.25" thickBot="1">
      <c r="A17" s="236"/>
      <c r="B17" s="236"/>
      <c r="C17" s="236"/>
      <c r="D17" s="236"/>
      <c r="E17" s="236"/>
      <c r="F17" s="236"/>
      <c r="G17" s="236"/>
      <c r="H17" s="236"/>
      <c r="I17" s="236"/>
      <c r="J17" s="56"/>
    </row>
    <row r="18" spans="1:11" s="45" customFormat="1" ht="21.75" customHeight="1">
      <c r="A18" s="258" t="s">
        <v>79</v>
      </c>
      <c r="B18" s="260" t="s">
        <v>36</v>
      </c>
      <c r="C18" s="241" t="s">
        <v>80</v>
      </c>
      <c r="D18" s="243" t="s">
        <v>44</v>
      </c>
      <c r="E18" s="244"/>
      <c r="F18" s="245"/>
      <c r="G18" s="243" t="s">
        <v>45</v>
      </c>
      <c r="H18" s="244"/>
      <c r="I18" s="245"/>
      <c r="J18" s="249" t="s">
        <v>81</v>
      </c>
      <c r="K18" s="221"/>
    </row>
    <row r="19" spans="1:10" s="45" customFormat="1" ht="24" customHeight="1">
      <c r="A19" s="259"/>
      <c r="B19" s="261"/>
      <c r="C19" s="242"/>
      <c r="D19" s="57" t="s">
        <v>37</v>
      </c>
      <c r="E19" s="57" t="s">
        <v>38</v>
      </c>
      <c r="F19" s="57" t="s">
        <v>33</v>
      </c>
      <c r="G19" s="57" t="s">
        <v>37</v>
      </c>
      <c r="H19" s="57" t="s">
        <v>38</v>
      </c>
      <c r="I19" s="57" t="s">
        <v>33</v>
      </c>
      <c r="J19" s="250"/>
    </row>
    <row r="20" spans="1:10" s="45" customFormat="1" ht="15.75" thickBot="1">
      <c r="A20" s="108">
        <v>1</v>
      </c>
      <c r="B20" s="109">
        <v>2</v>
      </c>
      <c r="C20" s="109">
        <v>3</v>
      </c>
      <c r="D20" s="110">
        <v>4</v>
      </c>
      <c r="E20" s="110">
        <v>5</v>
      </c>
      <c r="F20" s="110">
        <v>6</v>
      </c>
      <c r="G20" s="110">
        <v>7</v>
      </c>
      <c r="H20" s="110">
        <v>8</v>
      </c>
      <c r="I20" s="110">
        <v>9</v>
      </c>
      <c r="J20" s="111" t="s">
        <v>82</v>
      </c>
    </row>
    <row r="21" spans="1:10" s="60" customFormat="1" ht="30" customHeight="1" hidden="1" outlineLevel="1">
      <c r="A21" s="46">
        <v>1</v>
      </c>
      <c r="B21" s="63" t="s">
        <v>137</v>
      </c>
      <c r="C21" s="154"/>
      <c r="D21" s="154"/>
      <c r="E21" s="154"/>
      <c r="F21" s="154"/>
      <c r="G21" s="154"/>
      <c r="H21" s="154"/>
      <c r="I21" s="154"/>
      <c r="J21" s="156"/>
    </row>
    <row r="22" spans="1:10" s="60" customFormat="1" ht="30" customHeight="1" hidden="1" outlineLevel="1">
      <c r="A22" s="46">
        <v>2</v>
      </c>
      <c r="B22" s="63" t="s">
        <v>72</v>
      </c>
      <c r="C22" s="154"/>
      <c r="D22" s="158" t="s">
        <v>153</v>
      </c>
      <c r="E22" s="158" t="s">
        <v>153</v>
      </c>
      <c r="F22" s="154"/>
      <c r="G22" s="158" t="s">
        <v>153</v>
      </c>
      <c r="H22" s="158" t="s">
        <v>153</v>
      </c>
      <c r="I22" s="154"/>
      <c r="J22" s="156"/>
    </row>
    <row r="23" spans="1:10" s="60" customFormat="1" ht="19.5" customHeight="1" hidden="1" outlineLevel="1">
      <c r="A23" s="42" t="s">
        <v>19</v>
      </c>
      <c r="B23" s="159" t="s">
        <v>3</v>
      </c>
      <c r="C23" s="154"/>
      <c r="D23" s="154"/>
      <c r="E23" s="154"/>
      <c r="F23" s="154"/>
      <c r="G23" s="154"/>
      <c r="H23" s="154"/>
      <c r="I23" s="154"/>
      <c r="J23" s="155"/>
    </row>
    <row r="24" spans="1:10" s="60" customFormat="1" ht="24.75" customHeight="1" collapsed="1">
      <c r="A24" s="251" t="s">
        <v>69</v>
      </c>
      <c r="B24" s="252"/>
      <c r="C24" s="252"/>
      <c r="D24" s="252"/>
      <c r="E24" s="252"/>
      <c r="F24" s="252"/>
      <c r="G24" s="252"/>
      <c r="H24" s="252"/>
      <c r="I24" s="252"/>
      <c r="J24" s="253"/>
    </row>
    <row r="25" spans="1:10" s="45" customFormat="1" ht="24.75" customHeight="1">
      <c r="A25" s="254" t="s">
        <v>138</v>
      </c>
      <c r="B25" s="255"/>
      <c r="C25" s="255"/>
      <c r="D25" s="255"/>
      <c r="E25" s="255"/>
      <c r="F25" s="255"/>
      <c r="G25" s="255"/>
      <c r="H25" s="255"/>
      <c r="I25" s="255"/>
      <c r="J25" s="256"/>
    </row>
    <row r="26" spans="1:10" s="60" customFormat="1" ht="27.75" customHeight="1" outlineLevel="1">
      <c r="A26" s="257">
        <v>1</v>
      </c>
      <c r="B26" s="63" t="s">
        <v>70</v>
      </c>
      <c r="C26" s="175">
        <v>21687</v>
      </c>
      <c r="D26" s="179">
        <v>1305</v>
      </c>
      <c r="E26" s="179">
        <v>768</v>
      </c>
      <c r="F26" s="179">
        <f>D26+E26</f>
        <v>2073</v>
      </c>
      <c r="G26" s="179">
        <v>1893</v>
      </c>
      <c r="H26" s="179">
        <v>1369</v>
      </c>
      <c r="I26" s="179">
        <f>G26+H26</f>
        <v>3262</v>
      </c>
      <c r="J26" s="180">
        <f>I26/C26*100</f>
        <v>15.04126896297321</v>
      </c>
    </row>
    <row r="27" spans="1:10" s="60" customFormat="1" ht="19.5" customHeight="1" outlineLevel="1">
      <c r="A27" s="257"/>
      <c r="B27" s="62" t="s">
        <v>83</v>
      </c>
      <c r="C27" s="176">
        <v>5882</v>
      </c>
      <c r="D27" s="179">
        <v>679</v>
      </c>
      <c r="E27" s="179">
        <v>305</v>
      </c>
      <c r="F27" s="179">
        <f aca="true" t="shared" si="0" ref="F27:F43">D27+E27</f>
        <v>984</v>
      </c>
      <c r="G27" s="179">
        <v>895</v>
      </c>
      <c r="H27" s="179">
        <v>477</v>
      </c>
      <c r="I27" s="179">
        <f aca="true" t="shared" si="1" ref="I27:I43">G27+H27</f>
        <v>1372</v>
      </c>
      <c r="J27" s="180">
        <f aca="true" t="shared" si="2" ref="J27:J34">(I27/C27)*100</f>
        <v>23.325399523971438</v>
      </c>
    </row>
    <row r="28" spans="1:10" s="60" customFormat="1" ht="19.5" customHeight="1" outlineLevel="1">
      <c r="A28" s="257"/>
      <c r="B28" s="62" t="s">
        <v>84</v>
      </c>
      <c r="C28" s="176">
        <v>1591</v>
      </c>
      <c r="D28" s="179">
        <v>291</v>
      </c>
      <c r="E28" s="179">
        <v>128</v>
      </c>
      <c r="F28" s="179">
        <f t="shared" si="0"/>
        <v>419</v>
      </c>
      <c r="G28" s="179">
        <v>377</v>
      </c>
      <c r="H28" s="179">
        <v>208</v>
      </c>
      <c r="I28" s="179">
        <f t="shared" si="1"/>
        <v>585</v>
      </c>
      <c r="J28" s="180">
        <f t="shared" si="2"/>
        <v>36.76932746700189</v>
      </c>
    </row>
    <row r="29" spans="1:10" s="60" customFormat="1" ht="30.75" customHeight="1" outlineLevel="1">
      <c r="A29" s="257"/>
      <c r="B29" s="62" t="s">
        <v>139</v>
      </c>
      <c r="C29" s="175">
        <v>8088</v>
      </c>
      <c r="D29" s="179" t="s">
        <v>160</v>
      </c>
      <c r="E29" s="179" t="s">
        <v>160</v>
      </c>
      <c r="F29" s="179" t="s">
        <v>160</v>
      </c>
      <c r="G29" s="179">
        <v>1101</v>
      </c>
      <c r="H29" s="179">
        <v>826</v>
      </c>
      <c r="I29" s="179">
        <v>1927</v>
      </c>
      <c r="J29" s="180">
        <f t="shared" si="2"/>
        <v>23.82542037586548</v>
      </c>
    </row>
    <row r="30" spans="1:10" s="60" customFormat="1" ht="19.5" customHeight="1" outlineLevel="1">
      <c r="A30" s="257"/>
      <c r="B30" s="63" t="s">
        <v>140</v>
      </c>
      <c r="C30" s="176">
        <v>818</v>
      </c>
      <c r="D30" s="179">
        <v>53</v>
      </c>
      <c r="E30" s="179">
        <v>21</v>
      </c>
      <c r="F30" s="179">
        <f t="shared" si="0"/>
        <v>74</v>
      </c>
      <c r="G30" s="179">
        <v>76</v>
      </c>
      <c r="H30" s="179">
        <v>34</v>
      </c>
      <c r="I30" s="179">
        <f t="shared" si="1"/>
        <v>110</v>
      </c>
      <c r="J30" s="180">
        <f t="shared" si="2"/>
        <v>13.447432762836186</v>
      </c>
    </row>
    <row r="31" spans="1:10" s="60" customFormat="1" ht="19.5" customHeight="1" outlineLevel="1">
      <c r="A31" s="257"/>
      <c r="B31" s="63" t="s">
        <v>141</v>
      </c>
      <c r="C31" s="176">
        <v>1306</v>
      </c>
      <c r="D31" s="179">
        <v>351</v>
      </c>
      <c r="E31" s="179">
        <v>158</v>
      </c>
      <c r="F31" s="179">
        <f t="shared" si="0"/>
        <v>509</v>
      </c>
      <c r="G31" s="179">
        <v>477</v>
      </c>
      <c r="H31" s="179">
        <v>302</v>
      </c>
      <c r="I31" s="179">
        <f t="shared" si="1"/>
        <v>779</v>
      </c>
      <c r="J31" s="180">
        <f t="shared" si="2"/>
        <v>59.64777947932619</v>
      </c>
    </row>
    <row r="32" spans="1:10" s="60" customFormat="1" ht="19.5" customHeight="1" outlineLevel="1">
      <c r="A32" s="257"/>
      <c r="B32" s="63" t="s">
        <v>142</v>
      </c>
      <c r="C32" s="176">
        <v>3256</v>
      </c>
      <c r="D32" s="179">
        <v>474</v>
      </c>
      <c r="E32" s="179">
        <v>302</v>
      </c>
      <c r="F32" s="179">
        <f t="shared" si="0"/>
        <v>776</v>
      </c>
      <c r="G32" s="179">
        <v>683</v>
      </c>
      <c r="H32" s="179">
        <v>558</v>
      </c>
      <c r="I32" s="179">
        <f t="shared" si="1"/>
        <v>1241</v>
      </c>
      <c r="J32" s="180">
        <f t="shared" si="2"/>
        <v>38.114250614250615</v>
      </c>
    </row>
    <row r="33" spans="1:10" s="60" customFormat="1" ht="19.5" customHeight="1" outlineLevel="1">
      <c r="A33" s="257"/>
      <c r="B33" s="62" t="s">
        <v>85</v>
      </c>
      <c r="C33" s="176">
        <v>3530</v>
      </c>
      <c r="D33" s="179">
        <v>65</v>
      </c>
      <c r="E33" s="179">
        <v>76</v>
      </c>
      <c r="F33" s="179">
        <f t="shared" si="0"/>
        <v>141</v>
      </c>
      <c r="G33" s="179">
        <v>87</v>
      </c>
      <c r="H33" s="179">
        <v>133</v>
      </c>
      <c r="I33" s="179">
        <f t="shared" si="1"/>
        <v>220</v>
      </c>
      <c r="J33" s="180">
        <f t="shared" si="2"/>
        <v>6.232294617563739</v>
      </c>
    </row>
    <row r="34" spans="1:10" s="60" customFormat="1" ht="19.5" customHeight="1" outlineLevel="1">
      <c r="A34" s="257"/>
      <c r="B34" s="62" t="s">
        <v>86</v>
      </c>
      <c r="C34" s="175">
        <v>7588</v>
      </c>
      <c r="D34" s="179">
        <v>145</v>
      </c>
      <c r="E34" s="179">
        <v>48</v>
      </c>
      <c r="F34" s="179">
        <f t="shared" si="0"/>
        <v>193</v>
      </c>
      <c r="G34" s="179">
        <v>201</v>
      </c>
      <c r="H34" s="179">
        <v>159</v>
      </c>
      <c r="I34" s="179">
        <f t="shared" si="1"/>
        <v>360</v>
      </c>
      <c r="J34" s="180">
        <f t="shared" si="2"/>
        <v>4.744333157617291</v>
      </c>
    </row>
    <row r="35" spans="1:10" s="60" customFormat="1" ht="45" customHeight="1" outlineLevel="1">
      <c r="A35" s="46">
        <v>2</v>
      </c>
      <c r="B35" s="63" t="s">
        <v>143</v>
      </c>
      <c r="C35" s="178" t="s">
        <v>170</v>
      </c>
      <c r="D35" s="179">
        <v>244</v>
      </c>
      <c r="E35" s="179">
        <v>62</v>
      </c>
      <c r="F35" s="179">
        <f t="shared" si="0"/>
        <v>306</v>
      </c>
      <c r="G35" s="179">
        <v>590</v>
      </c>
      <c r="H35" s="179">
        <v>313</v>
      </c>
      <c r="I35" s="179">
        <f t="shared" si="1"/>
        <v>903</v>
      </c>
      <c r="J35" s="225" t="s">
        <v>172</v>
      </c>
    </row>
    <row r="36" spans="1:10" s="60" customFormat="1" ht="45" customHeight="1" outlineLevel="1">
      <c r="A36" s="46">
        <v>3</v>
      </c>
      <c r="B36" s="58" t="s">
        <v>87</v>
      </c>
      <c r="C36" s="177">
        <v>134</v>
      </c>
      <c r="D36" s="179">
        <v>6</v>
      </c>
      <c r="E36" s="179">
        <v>0</v>
      </c>
      <c r="F36" s="179">
        <f t="shared" si="0"/>
        <v>6</v>
      </c>
      <c r="G36" s="179">
        <v>6</v>
      </c>
      <c r="H36" s="179">
        <v>0</v>
      </c>
      <c r="I36" s="179">
        <f t="shared" si="1"/>
        <v>6</v>
      </c>
      <c r="J36" s="180">
        <f>I36/C36*100</f>
        <v>4.477611940298507</v>
      </c>
    </row>
    <row r="37" spans="1:10" s="60" customFormat="1" ht="24.75" customHeight="1" outlineLevel="1">
      <c r="A37" s="257">
        <v>4</v>
      </c>
      <c r="B37" s="58" t="s">
        <v>71</v>
      </c>
      <c r="C37" s="175">
        <v>2035</v>
      </c>
      <c r="D37" s="179">
        <v>60</v>
      </c>
      <c r="E37" s="179">
        <v>102</v>
      </c>
      <c r="F37" s="179">
        <f t="shared" si="0"/>
        <v>162</v>
      </c>
      <c r="G37" s="179">
        <v>206</v>
      </c>
      <c r="H37" s="179">
        <v>349</v>
      </c>
      <c r="I37" s="179">
        <f t="shared" si="1"/>
        <v>555</v>
      </c>
      <c r="J37" s="180">
        <f aca="true" t="shared" si="3" ref="J37:J43">I37/C37*100</f>
        <v>27.27272727272727</v>
      </c>
    </row>
    <row r="38" spans="1:10" s="60" customFormat="1" ht="24.75" customHeight="1" outlineLevel="1">
      <c r="A38" s="257"/>
      <c r="B38" s="61" t="s">
        <v>83</v>
      </c>
      <c r="C38" s="175">
        <v>485</v>
      </c>
      <c r="D38" s="179">
        <v>11</v>
      </c>
      <c r="E38" s="179">
        <v>23</v>
      </c>
      <c r="F38" s="179">
        <f t="shared" si="0"/>
        <v>34</v>
      </c>
      <c r="G38" s="179">
        <v>37</v>
      </c>
      <c r="H38" s="179">
        <v>59</v>
      </c>
      <c r="I38" s="179">
        <f t="shared" si="1"/>
        <v>96</v>
      </c>
      <c r="J38" s="180">
        <f t="shared" si="3"/>
        <v>19.79381443298969</v>
      </c>
    </row>
    <row r="39" spans="1:10" s="60" customFormat="1" ht="24.75" customHeight="1" outlineLevel="1">
      <c r="A39" s="257"/>
      <c r="B39" s="61" t="s">
        <v>139</v>
      </c>
      <c r="C39" s="175">
        <v>667</v>
      </c>
      <c r="D39" s="179" t="s">
        <v>160</v>
      </c>
      <c r="E39" s="179" t="s">
        <v>160</v>
      </c>
      <c r="F39" s="179" t="s">
        <v>160</v>
      </c>
      <c r="G39" s="179">
        <v>93</v>
      </c>
      <c r="H39" s="179">
        <v>173</v>
      </c>
      <c r="I39" s="179">
        <v>266</v>
      </c>
      <c r="J39" s="180">
        <f t="shared" si="3"/>
        <v>39.88005997001499</v>
      </c>
    </row>
    <row r="40" spans="1:10" s="60" customFormat="1" ht="25.5" customHeight="1" outlineLevel="1">
      <c r="A40" s="257"/>
      <c r="B40" s="58" t="s">
        <v>140</v>
      </c>
      <c r="C40" s="175">
        <v>67</v>
      </c>
      <c r="D40" s="179">
        <v>0</v>
      </c>
      <c r="E40" s="179">
        <v>0</v>
      </c>
      <c r="F40" s="179">
        <f t="shared" si="0"/>
        <v>0</v>
      </c>
      <c r="G40" s="179">
        <v>1</v>
      </c>
      <c r="H40" s="179">
        <v>2</v>
      </c>
      <c r="I40" s="179">
        <f t="shared" si="1"/>
        <v>3</v>
      </c>
      <c r="J40" s="180">
        <f t="shared" si="3"/>
        <v>4.477611940298507</v>
      </c>
    </row>
    <row r="41" spans="1:10" s="60" customFormat="1" ht="25.5" customHeight="1" outlineLevel="1">
      <c r="A41" s="257"/>
      <c r="B41" s="58" t="s">
        <v>141</v>
      </c>
      <c r="C41" s="175">
        <v>108</v>
      </c>
      <c r="D41" s="179">
        <v>18</v>
      </c>
      <c r="E41" s="179">
        <v>25</v>
      </c>
      <c r="F41" s="179">
        <f t="shared" si="0"/>
        <v>43</v>
      </c>
      <c r="G41" s="179">
        <v>49</v>
      </c>
      <c r="H41" s="179">
        <v>84</v>
      </c>
      <c r="I41" s="179">
        <f t="shared" si="1"/>
        <v>133</v>
      </c>
      <c r="J41" s="180">
        <f t="shared" si="3"/>
        <v>123.14814814814814</v>
      </c>
    </row>
    <row r="42" spans="1:10" s="60" customFormat="1" ht="26.25" customHeight="1" outlineLevel="1">
      <c r="A42" s="257"/>
      <c r="B42" s="58" t="s">
        <v>144</v>
      </c>
      <c r="C42" s="175">
        <v>268</v>
      </c>
      <c r="D42" s="179">
        <v>28</v>
      </c>
      <c r="E42" s="179">
        <v>32</v>
      </c>
      <c r="F42" s="179">
        <f t="shared" si="0"/>
        <v>60</v>
      </c>
      <c r="G42" s="179">
        <v>69</v>
      </c>
      <c r="H42" s="179">
        <v>127</v>
      </c>
      <c r="I42" s="179">
        <f t="shared" si="1"/>
        <v>196</v>
      </c>
      <c r="J42" s="180">
        <f t="shared" si="3"/>
        <v>73.13432835820896</v>
      </c>
    </row>
    <row r="43" spans="1:10" s="60" customFormat="1" ht="24.75" customHeight="1" outlineLevel="1">
      <c r="A43" s="257"/>
      <c r="B43" s="61" t="s">
        <v>85</v>
      </c>
      <c r="C43" s="175">
        <v>204</v>
      </c>
      <c r="D43" s="179">
        <v>2</v>
      </c>
      <c r="E43" s="179">
        <v>7</v>
      </c>
      <c r="F43" s="179">
        <f t="shared" si="0"/>
        <v>9</v>
      </c>
      <c r="G43" s="179">
        <v>7</v>
      </c>
      <c r="H43" s="179">
        <v>28</v>
      </c>
      <c r="I43" s="179">
        <f t="shared" si="1"/>
        <v>35</v>
      </c>
      <c r="J43" s="180">
        <f t="shared" si="3"/>
        <v>17.15686274509804</v>
      </c>
    </row>
    <row r="44" spans="1:10" s="60" customFormat="1" ht="39.75" customHeight="1" outlineLevel="1">
      <c r="A44" s="257">
        <v>5</v>
      </c>
      <c r="B44" s="63" t="s">
        <v>73</v>
      </c>
      <c r="C44" s="178" t="s">
        <v>170</v>
      </c>
      <c r="D44" s="102" t="s">
        <v>153</v>
      </c>
      <c r="E44" s="102" t="s">
        <v>153</v>
      </c>
      <c r="F44" s="179">
        <v>170</v>
      </c>
      <c r="G44" s="102" t="s">
        <v>153</v>
      </c>
      <c r="H44" s="102" t="s">
        <v>153</v>
      </c>
      <c r="I44" s="179">
        <v>563</v>
      </c>
      <c r="J44" s="225" t="s">
        <v>172</v>
      </c>
    </row>
    <row r="45" spans="1:10" s="60" customFormat="1" ht="28.5" customHeight="1" outlineLevel="1">
      <c r="A45" s="257"/>
      <c r="B45" s="62" t="s">
        <v>88</v>
      </c>
      <c r="C45" s="178" t="s">
        <v>170</v>
      </c>
      <c r="D45" s="102" t="s">
        <v>153</v>
      </c>
      <c r="E45" s="102" t="s">
        <v>153</v>
      </c>
      <c r="F45" s="179">
        <v>34</v>
      </c>
      <c r="G45" s="102" t="s">
        <v>153</v>
      </c>
      <c r="H45" s="102" t="s">
        <v>153</v>
      </c>
      <c r="I45" s="179">
        <v>96</v>
      </c>
      <c r="J45" s="225" t="s">
        <v>172</v>
      </c>
    </row>
    <row r="46" spans="1:10" s="60" customFormat="1" ht="38.25" customHeight="1" outlineLevel="1">
      <c r="A46" s="257"/>
      <c r="B46" s="62" t="s">
        <v>145</v>
      </c>
      <c r="C46" s="178" t="s">
        <v>170</v>
      </c>
      <c r="D46" s="102" t="s">
        <v>153</v>
      </c>
      <c r="E46" s="102" t="s">
        <v>153</v>
      </c>
      <c r="F46" s="179" t="s">
        <v>160</v>
      </c>
      <c r="G46" s="102" t="s">
        <v>153</v>
      </c>
      <c r="H46" s="102" t="s">
        <v>153</v>
      </c>
      <c r="I46" s="179">
        <v>267</v>
      </c>
      <c r="J46" s="225" t="s">
        <v>172</v>
      </c>
    </row>
    <row r="47" spans="1:10" s="60" customFormat="1" ht="30" customHeight="1" outlineLevel="1">
      <c r="A47" s="257"/>
      <c r="B47" s="58" t="s">
        <v>146</v>
      </c>
      <c r="C47" s="178" t="s">
        <v>170</v>
      </c>
      <c r="D47" s="102" t="s">
        <v>153</v>
      </c>
      <c r="E47" s="102" t="s">
        <v>153</v>
      </c>
      <c r="F47" s="179">
        <v>0</v>
      </c>
      <c r="G47" s="102" t="s">
        <v>153</v>
      </c>
      <c r="H47" s="102" t="s">
        <v>153</v>
      </c>
      <c r="I47" s="179">
        <v>3</v>
      </c>
      <c r="J47" s="225" t="s">
        <v>172</v>
      </c>
    </row>
    <row r="48" spans="1:10" s="60" customFormat="1" ht="30.75" customHeight="1" outlineLevel="1">
      <c r="A48" s="257"/>
      <c r="B48" s="63" t="s">
        <v>147</v>
      </c>
      <c r="C48" s="178" t="s">
        <v>170</v>
      </c>
      <c r="D48" s="102" t="s">
        <v>153</v>
      </c>
      <c r="E48" s="102" t="s">
        <v>153</v>
      </c>
      <c r="F48" s="179">
        <v>43</v>
      </c>
      <c r="G48" s="102" t="s">
        <v>153</v>
      </c>
      <c r="H48" s="102" t="s">
        <v>153</v>
      </c>
      <c r="I48" s="179">
        <v>133</v>
      </c>
      <c r="J48" s="225" t="s">
        <v>172</v>
      </c>
    </row>
    <row r="49" spans="1:10" s="60" customFormat="1" ht="28.5" customHeight="1" outlineLevel="1">
      <c r="A49" s="257"/>
      <c r="B49" s="59" t="s">
        <v>148</v>
      </c>
      <c r="C49" s="178" t="s">
        <v>170</v>
      </c>
      <c r="D49" s="102" t="s">
        <v>153</v>
      </c>
      <c r="E49" s="102" t="s">
        <v>153</v>
      </c>
      <c r="F49" s="179">
        <v>61</v>
      </c>
      <c r="G49" s="102" t="s">
        <v>153</v>
      </c>
      <c r="H49" s="102" t="s">
        <v>153</v>
      </c>
      <c r="I49" s="179">
        <v>197</v>
      </c>
      <c r="J49" s="225" t="s">
        <v>172</v>
      </c>
    </row>
    <row r="50" spans="1:10" s="60" customFormat="1" ht="27" customHeight="1" outlineLevel="1">
      <c r="A50" s="257"/>
      <c r="B50" s="64" t="s">
        <v>89</v>
      </c>
      <c r="C50" s="178" t="s">
        <v>170</v>
      </c>
      <c r="D50" s="102" t="s">
        <v>153</v>
      </c>
      <c r="E50" s="102" t="s">
        <v>153</v>
      </c>
      <c r="F50" s="179">
        <v>9</v>
      </c>
      <c r="G50" s="102" t="s">
        <v>153</v>
      </c>
      <c r="H50" s="102" t="s">
        <v>153</v>
      </c>
      <c r="I50" s="179">
        <v>35</v>
      </c>
      <c r="J50" s="225" t="s">
        <v>172</v>
      </c>
    </row>
    <row r="51" spans="1:10" s="60" customFormat="1" ht="24.75" customHeight="1" outlineLevel="1">
      <c r="A51" s="42" t="s">
        <v>19</v>
      </c>
      <c r="B51" s="159" t="s">
        <v>3</v>
      </c>
      <c r="C51" s="178" t="s">
        <v>170</v>
      </c>
      <c r="D51" s="179" t="s">
        <v>160</v>
      </c>
      <c r="E51" s="179" t="s">
        <v>160</v>
      </c>
      <c r="F51" s="179" t="s">
        <v>160</v>
      </c>
      <c r="G51" s="179" t="s">
        <v>160</v>
      </c>
      <c r="H51" s="179" t="s">
        <v>160</v>
      </c>
      <c r="I51" s="179" t="s">
        <v>160</v>
      </c>
      <c r="J51" s="225" t="s">
        <v>172</v>
      </c>
    </row>
    <row r="52" spans="1:10" s="60" customFormat="1" ht="19.5" customHeight="1" hidden="1" outlineLevel="1">
      <c r="A52" s="103">
        <v>1</v>
      </c>
      <c r="B52" s="104" t="s">
        <v>149</v>
      </c>
      <c r="C52" s="162"/>
      <c r="D52" s="161" t="s">
        <v>153</v>
      </c>
      <c r="E52" s="161" t="s">
        <v>153</v>
      </c>
      <c r="F52" s="162"/>
      <c r="G52" s="161" t="s">
        <v>153</v>
      </c>
      <c r="H52" s="161" t="s">
        <v>153</v>
      </c>
      <c r="I52" s="162"/>
      <c r="J52" s="160"/>
    </row>
    <row r="53" spans="1:10" s="60" customFormat="1" ht="19.5" customHeight="1" hidden="1" outlineLevel="1">
      <c r="A53" s="46">
        <v>2</v>
      </c>
      <c r="B53" s="63" t="s">
        <v>150</v>
      </c>
      <c r="C53" s="153" t="s">
        <v>136</v>
      </c>
      <c r="D53" s="158" t="s">
        <v>153</v>
      </c>
      <c r="E53" s="158" t="s">
        <v>153</v>
      </c>
      <c r="F53" s="162"/>
      <c r="G53" s="158" t="s">
        <v>153</v>
      </c>
      <c r="H53" s="158" t="s">
        <v>153</v>
      </c>
      <c r="I53" s="162"/>
      <c r="J53" s="158" t="s">
        <v>153</v>
      </c>
    </row>
    <row r="54" spans="1:10" s="60" customFormat="1" ht="19.5" customHeight="1" hidden="1" outlineLevel="1">
      <c r="A54" s="42" t="s">
        <v>19</v>
      </c>
      <c r="B54" s="159" t="s">
        <v>3</v>
      </c>
      <c r="C54" s="157"/>
      <c r="D54" s="157"/>
      <c r="E54" s="157"/>
      <c r="F54" s="157"/>
      <c r="G54" s="157"/>
      <c r="H54" s="157"/>
      <c r="I54" s="157"/>
      <c r="J54" s="155"/>
    </row>
    <row r="55" spans="1:10" s="45" customFormat="1" ht="75.75" customHeight="1" collapsed="1">
      <c r="A55" s="263" t="s">
        <v>39</v>
      </c>
      <c r="B55" s="263"/>
      <c r="C55" s="246" t="s">
        <v>171</v>
      </c>
      <c r="D55" s="247"/>
      <c r="E55" s="247"/>
      <c r="F55" s="247"/>
      <c r="G55" s="247"/>
      <c r="H55" s="247"/>
      <c r="I55" s="247"/>
      <c r="J55" s="248"/>
    </row>
    <row r="56" spans="1:2" s="45" customFormat="1" ht="14.25" customHeight="1">
      <c r="A56" s="262" t="s">
        <v>34</v>
      </c>
      <c r="B56" s="262"/>
    </row>
    <row r="57" s="45" customFormat="1" ht="12.75">
      <c r="A57" s="4" t="s">
        <v>35</v>
      </c>
    </row>
  </sheetData>
  <sheetProtection/>
  <mergeCells count="30">
    <mergeCell ref="A56:B56"/>
    <mergeCell ref="A37:A43"/>
    <mergeCell ref="A44:A50"/>
    <mergeCell ref="A55:B55"/>
    <mergeCell ref="C18:C19"/>
    <mergeCell ref="D18:F18"/>
    <mergeCell ref="G18:I18"/>
    <mergeCell ref="C55:J55"/>
    <mergeCell ref="J18:J19"/>
    <mergeCell ref="A24:J24"/>
    <mergeCell ref="A25:J25"/>
    <mergeCell ref="A26:A34"/>
    <mergeCell ref="A18:A19"/>
    <mergeCell ref="B18:B19"/>
    <mergeCell ref="A11:J11"/>
    <mergeCell ref="A12:I12"/>
    <mergeCell ref="A14:J14"/>
    <mergeCell ref="A15:J15"/>
    <mergeCell ref="A13:J13"/>
    <mergeCell ref="A17:I17"/>
    <mergeCell ref="A16:J16"/>
    <mergeCell ref="A9:J9"/>
    <mergeCell ref="A10:J10"/>
    <mergeCell ref="A1:G1"/>
    <mergeCell ref="A3:B3"/>
    <mergeCell ref="C3:J3"/>
    <mergeCell ref="A5:B5"/>
    <mergeCell ref="C5:J5"/>
    <mergeCell ref="A7:B7"/>
    <mergeCell ref="C7:J7"/>
  </mergeCells>
  <printOptions/>
  <pageMargins left="0.75" right="0.75" top="1" bottom="1" header="0.5" footer="0.5"/>
  <pageSetup fitToHeight="1" fitToWidth="1" horizontalDpi="600" verticalDpi="600" orientation="portrait" paperSize="9" scale="54" r:id="rId1"/>
  <rowBreaks count="1" manualBreakCount="1">
    <brk id="2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SheetLayoutView="100" zoomScalePageLayoutView="0" workbookViewId="0" topLeftCell="A22">
      <selection activeCell="D40" sqref="D40:E40"/>
    </sheetView>
  </sheetViews>
  <sheetFormatPr defaultColWidth="9.140625" defaultRowHeight="12.75"/>
  <cols>
    <col min="1" max="1" width="18.421875" style="4" customWidth="1"/>
    <col min="2" max="3" width="14.28125" style="4" bestFit="1" customWidth="1"/>
    <col min="4" max="4" width="13.140625" style="4" bestFit="1" customWidth="1"/>
    <col min="5" max="5" width="14.00390625" style="4" customWidth="1"/>
    <col min="6" max="6" width="14.28125" style="4" bestFit="1" customWidth="1"/>
    <col min="7" max="7" width="11.28125" style="4" customWidth="1"/>
    <col min="8" max="8" width="13.28125" style="4" customWidth="1"/>
    <col min="9" max="9" width="11.28125" style="4" bestFit="1" customWidth="1"/>
    <col min="10" max="11" width="9.28125" style="4" customWidth="1"/>
    <col min="12" max="16384" width="9.140625" style="4" customWidth="1"/>
  </cols>
  <sheetData>
    <row r="1" spans="1:11" ht="38.25" customHeight="1">
      <c r="A1" s="351" t="s">
        <v>156</v>
      </c>
      <c r="B1" s="351"/>
      <c r="C1" s="351"/>
      <c r="D1" s="351"/>
      <c r="E1" s="351"/>
      <c r="F1" s="351"/>
      <c r="G1" s="351"/>
      <c r="H1" s="351"/>
      <c r="I1" s="351"/>
      <c r="J1" s="1"/>
      <c r="K1" s="1"/>
    </row>
    <row r="2" spans="3:11" ht="15" customHeight="1">
      <c r="C2" s="25"/>
      <c r="D2" s="25"/>
      <c r="E2" s="25"/>
      <c r="F2" s="25"/>
      <c r="G2" s="25"/>
      <c r="H2" s="25"/>
      <c r="I2" s="25"/>
      <c r="J2" s="25"/>
      <c r="K2" s="25"/>
    </row>
    <row r="3" spans="1:11" ht="27" customHeight="1">
      <c r="A3" s="352" t="s">
        <v>152</v>
      </c>
      <c r="B3" s="352"/>
      <c r="C3" s="353" t="s">
        <v>159</v>
      </c>
      <c r="D3" s="353"/>
      <c r="E3" s="353"/>
      <c r="F3" s="353"/>
      <c r="G3" s="353"/>
      <c r="H3" s="353"/>
      <c r="I3" s="353"/>
      <c r="J3" s="37"/>
      <c r="K3" s="37"/>
    </row>
    <row r="4" spans="1:11" ht="15" customHeight="1">
      <c r="A4" s="100"/>
      <c r="B4" s="94"/>
      <c r="C4" s="174"/>
      <c r="D4" s="174"/>
      <c r="E4" s="174"/>
      <c r="F4" s="174"/>
      <c r="G4" s="174"/>
      <c r="H4" s="174"/>
      <c r="I4" s="174"/>
      <c r="J4" s="7"/>
      <c r="K4" s="7"/>
    </row>
    <row r="5" spans="1:14" ht="15" customHeight="1">
      <c r="A5" s="317" t="s">
        <v>30</v>
      </c>
      <c r="B5" s="315"/>
      <c r="C5" s="354" t="s">
        <v>158</v>
      </c>
      <c r="D5" s="354"/>
      <c r="E5" s="354"/>
      <c r="F5" s="354"/>
      <c r="G5" s="354"/>
      <c r="H5" s="354"/>
      <c r="I5" s="354"/>
      <c r="J5" s="5"/>
      <c r="K5" s="5"/>
      <c r="L5" s="7"/>
      <c r="M5" s="7"/>
      <c r="N5" s="7"/>
    </row>
    <row r="6" spans="1:14" ht="15" customHeight="1">
      <c r="A6" s="94"/>
      <c r="B6" s="96"/>
      <c r="C6" s="174"/>
      <c r="D6" s="174"/>
      <c r="E6" s="174"/>
      <c r="F6" s="174"/>
      <c r="G6" s="174"/>
      <c r="H6" s="174"/>
      <c r="I6" s="174"/>
      <c r="J6" s="5"/>
      <c r="K6" s="5"/>
      <c r="L6" s="7"/>
      <c r="M6" s="7"/>
      <c r="N6" s="7"/>
    </row>
    <row r="7" spans="1:14" ht="15" customHeight="1">
      <c r="A7" s="315" t="s">
        <v>31</v>
      </c>
      <c r="B7" s="315"/>
      <c r="C7" s="354" t="s">
        <v>168</v>
      </c>
      <c r="D7" s="354"/>
      <c r="E7" s="354"/>
      <c r="F7" s="354"/>
      <c r="G7" s="354"/>
      <c r="H7" s="354"/>
      <c r="I7" s="354"/>
      <c r="J7" s="5"/>
      <c r="K7" s="5"/>
      <c r="L7" s="7"/>
      <c r="M7" s="7"/>
      <c r="N7" s="7"/>
    </row>
    <row r="8" spans="1:14" ht="15" customHeight="1">
      <c r="A8" s="96"/>
      <c r="B8" s="96"/>
      <c r="C8" s="5"/>
      <c r="D8" s="5"/>
      <c r="E8" s="5"/>
      <c r="F8" s="5"/>
      <c r="G8" s="5"/>
      <c r="H8" s="5"/>
      <c r="I8" s="5"/>
      <c r="J8" s="5"/>
      <c r="K8" s="5"/>
      <c r="L8" s="7"/>
      <c r="M8" s="7"/>
      <c r="N8" s="7"/>
    </row>
    <row r="9" spans="1:14" ht="90" customHeight="1">
      <c r="A9" s="355" t="s">
        <v>6</v>
      </c>
      <c r="B9" s="356"/>
      <c r="C9" s="356"/>
      <c r="D9" s="356"/>
      <c r="E9" s="356"/>
      <c r="F9" s="356"/>
      <c r="G9" s="356"/>
      <c r="H9" s="356"/>
      <c r="I9" s="356"/>
      <c r="J9" s="5"/>
      <c r="K9" s="5"/>
      <c r="L9" s="7"/>
      <c r="M9" s="7"/>
      <c r="N9" s="7"/>
    </row>
    <row r="10" ht="12.75">
      <c r="I10" s="7"/>
    </row>
    <row r="11" spans="1:9" ht="32.25" customHeight="1">
      <c r="A11" s="286" t="s">
        <v>130</v>
      </c>
      <c r="B11" s="286" t="s">
        <v>33</v>
      </c>
      <c r="C11" s="286" t="s">
        <v>63</v>
      </c>
      <c r="D11" s="286"/>
      <c r="E11" s="286"/>
      <c r="F11" s="286"/>
      <c r="G11" s="286"/>
      <c r="H11" s="357"/>
      <c r="I11" s="272" t="s">
        <v>157</v>
      </c>
    </row>
    <row r="12" spans="1:9" ht="39.75" customHeight="1">
      <c r="A12" s="286"/>
      <c r="B12" s="286"/>
      <c r="C12" s="70" t="s">
        <v>33</v>
      </c>
      <c r="D12" s="70" t="s">
        <v>59</v>
      </c>
      <c r="E12" s="70" t="s">
        <v>65</v>
      </c>
      <c r="F12" s="70" t="s">
        <v>60</v>
      </c>
      <c r="G12" s="70" t="s">
        <v>61</v>
      </c>
      <c r="H12" s="73" t="s">
        <v>64</v>
      </c>
      <c r="I12" s="272"/>
    </row>
    <row r="13" spans="1:9" ht="13.5" customHeight="1">
      <c r="A13" s="49">
        <v>1</v>
      </c>
      <c r="B13" s="71" t="s">
        <v>97</v>
      </c>
      <c r="C13" s="72" t="s">
        <v>98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</row>
    <row r="14" spans="1:9" ht="28.5">
      <c r="A14" s="204" t="s">
        <v>165</v>
      </c>
      <c r="B14" s="207">
        <f>C14+I14</f>
        <v>5359589.5200000005</v>
      </c>
      <c r="C14" s="207">
        <f>C15+C16+C17+C18</f>
        <v>5359589.5200000005</v>
      </c>
      <c r="D14" s="207">
        <f aca="true" t="shared" si="0" ref="D14:I14">D15+D16+D17+D18</f>
        <v>5359589.5200000005</v>
      </c>
      <c r="E14" s="207">
        <f t="shared" si="0"/>
        <v>0</v>
      </c>
      <c r="F14" s="207">
        <f t="shared" si="0"/>
        <v>0</v>
      </c>
      <c r="G14" s="207">
        <f t="shared" si="0"/>
        <v>0</v>
      </c>
      <c r="H14" s="207">
        <f t="shared" si="0"/>
        <v>0</v>
      </c>
      <c r="I14" s="207">
        <f t="shared" si="0"/>
        <v>0</v>
      </c>
    </row>
    <row r="15" spans="1:9" ht="12.75" customHeight="1">
      <c r="A15" s="38" t="s">
        <v>95</v>
      </c>
      <c r="B15" s="206">
        <f aca="true" t="shared" si="1" ref="B15:B33">C15+I15</f>
        <v>1452313.65</v>
      </c>
      <c r="C15" s="208">
        <f aca="true" t="shared" si="2" ref="C15:C28">D15+E15+F15+G15+H15</f>
        <v>1452313.65</v>
      </c>
      <c r="D15" s="208">
        <v>1452313.65</v>
      </c>
      <c r="E15" s="208">
        <v>0</v>
      </c>
      <c r="F15" s="208">
        <v>0</v>
      </c>
      <c r="G15" s="208">
        <v>0</v>
      </c>
      <c r="H15" s="209">
        <v>0</v>
      </c>
      <c r="I15" s="210">
        <v>0</v>
      </c>
    </row>
    <row r="16" spans="1:9" ht="12.75" customHeight="1">
      <c r="A16" s="38" t="s">
        <v>96</v>
      </c>
      <c r="B16" s="206">
        <f t="shared" si="1"/>
        <v>1301246.26</v>
      </c>
      <c r="C16" s="208">
        <f t="shared" si="2"/>
        <v>1301246.26</v>
      </c>
      <c r="D16" s="208">
        <v>1301246.26</v>
      </c>
      <c r="E16" s="208">
        <v>0</v>
      </c>
      <c r="F16" s="208">
        <v>0</v>
      </c>
      <c r="G16" s="208">
        <v>0</v>
      </c>
      <c r="H16" s="209">
        <v>0</v>
      </c>
      <c r="I16" s="210">
        <v>0</v>
      </c>
    </row>
    <row r="17" spans="1:9" ht="12.75" customHeight="1">
      <c r="A17" s="38" t="s">
        <v>93</v>
      </c>
      <c r="B17" s="206">
        <f t="shared" si="1"/>
        <v>1449793.4100000001</v>
      </c>
      <c r="C17" s="208">
        <f t="shared" si="2"/>
        <v>1449793.4100000001</v>
      </c>
      <c r="D17" s="208">
        <f>724162.86+725630.55</f>
        <v>1449793.4100000001</v>
      </c>
      <c r="E17" s="208">
        <v>0</v>
      </c>
      <c r="F17" s="208">
        <v>0</v>
      </c>
      <c r="G17" s="208">
        <v>0</v>
      </c>
      <c r="H17" s="209">
        <v>0</v>
      </c>
      <c r="I17" s="210">
        <v>0</v>
      </c>
    </row>
    <row r="18" spans="1:9" ht="12.75" customHeight="1">
      <c r="A18" s="38" t="s">
        <v>94</v>
      </c>
      <c r="B18" s="206">
        <f t="shared" si="1"/>
        <v>1156236.2000000002</v>
      </c>
      <c r="C18" s="208">
        <f t="shared" si="2"/>
        <v>1156236.2000000002</v>
      </c>
      <c r="D18" s="208">
        <f>430605.65+725630.55</f>
        <v>1156236.2000000002</v>
      </c>
      <c r="E18" s="208">
        <v>0</v>
      </c>
      <c r="F18" s="208">
        <v>0</v>
      </c>
      <c r="G18" s="208">
        <v>0</v>
      </c>
      <c r="H18" s="209">
        <v>0</v>
      </c>
      <c r="I18" s="210">
        <v>0</v>
      </c>
    </row>
    <row r="19" spans="1:9" ht="28.5">
      <c r="A19" s="204" t="s">
        <v>166</v>
      </c>
      <c r="B19" s="207">
        <f t="shared" si="1"/>
        <v>956679.0599999999</v>
      </c>
      <c r="C19" s="207">
        <f>C20+C21+C22+C23</f>
        <v>956679.0599999999</v>
      </c>
      <c r="D19" s="207">
        <f aca="true" t="shared" si="3" ref="D19:I19">D20+D21+D22+D23</f>
        <v>813177.201</v>
      </c>
      <c r="E19" s="207">
        <f t="shared" si="3"/>
        <v>14616</v>
      </c>
      <c r="F19" s="207">
        <f t="shared" si="3"/>
        <v>128885.859</v>
      </c>
      <c r="G19" s="207">
        <f t="shared" si="3"/>
        <v>0</v>
      </c>
      <c r="H19" s="207">
        <f t="shared" si="3"/>
        <v>0</v>
      </c>
      <c r="I19" s="207">
        <f t="shared" si="3"/>
        <v>0</v>
      </c>
    </row>
    <row r="20" spans="1:9" ht="12.75" customHeight="1">
      <c r="A20" s="38" t="s">
        <v>95</v>
      </c>
      <c r="B20" s="206">
        <f t="shared" si="1"/>
        <v>166174.75</v>
      </c>
      <c r="C20" s="208">
        <v>166174.75</v>
      </c>
      <c r="D20" s="208">
        <f>C20*85%</f>
        <v>141248.5375</v>
      </c>
      <c r="E20" s="208">
        <v>3654</v>
      </c>
      <c r="F20" s="208">
        <f>(C20*15%)-E20</f>
        <v>21272.212499999998</v>
      </c>
      <c r="G20" s="208">
        <v>0</v>
      </c>
      <c r="H20" s="209">
        <v>0</v>
      </c>
      <c r="I20" s="210">
        <v>0</v>
      </c>
    </row>
    <row r="21" spans="1:9" ht="12.75" customHeight="1">
      <c r="A21" s="38" t="s">
        <v>96</v>
      </c>
      <c r="B21" s="206">
        <f t="shared" si="1"/>
        <v>203809.17</v>
      </c>
      <c r="C21" s="208">
        <v>203809.17</v>
      </c>
      <c r="D21" s="208">
        <f>C21*85%</f>
        <v>173237.79450000002</v>
      </c>
      <c r="E21" s="208">
        <v>3654</v>
      </c>
      <c r="F21" s="208">
        <f>(C21*15%)-E21</f>
        <v>26917.375500000002</v>
      </c>
      <c r="G21" s="208">
        <v>0</v>
      </c>
      <c r="H21" s="209">
        <v>0</v>
      </c>
      <c r="I21" s="210">
        <v>0</v>
      </c>
    </row>
    <row r="22" spans="1:9" ht="12.75" customHeight="1">
      <c r="A22" s="38" t="s">
        <v>93</v>
      </c>
      <c r="B22" s="206">
        <f t="shared" si="1"/>
        <v>359161.29</v>
      </c>
      <c r="C22" s="208">
        <f>264006.29+95155</f>
        <v>359161.29</v>
      </c>
      <c r="D22" s="208">
        <f>C22*85%</f>
        <v>305287.0965</v>
      </c>
      <c r="E22" s="208">
        <v>3654</v>
      </c>
      <c r="F22" s="208">
        <f>(C22*15%)-E22</f>
        <v>50220.193499999994</v>
      </c>
      <c r="G22" s="208">
        <v>0</v>
      </c>
      <c r="H22" s="209">
        <v>0</v>
      </c>
      <c r="I22" s="210">
        <v>0</v>
      </c>
    </row>
    <row r="23" spans="1:9" ht="12.75" customHeight="1">
      <c r="A23" s="38" t="s">
        <v>94</v>
      </c>
      <c r="B23" s="206">
        <f t="shared" si="1"/>
        <v>227533.85</v>
      </c>
      <c r="C23" s="208">
        <f>132378.85+95155</f>
        <v>227533.85</v>
      </c>
      <c r="D23" s="208">
        <f>C23*85%</f>
        <v>193403.7725</v>
      </c>
      <c r="E23" s="208">
        <v>3654</v>
      </c>
      <c r="F23" s="208">
        <f>(C23*15%)-E23</f>
        <v>30476.0775</v>
      </c>
      <c r="G23" s="208">
        <v>0</v>
      </c>
      <c r="H23" s="209">
        <v>0</v>
      </c>
      <c r="I23" s="210">
        <v>0</v>
      </c>
    </row>
    <row r="24" spans="1:9" ht="28.5">
      <c r="A24" s="204" t="s">
        <v>167</v>
      </c>
      <c r="B24" s="207">
        <f t="shared" si="1"/>
        <v>16492621.904</v>
      </c>
      <c r="C24" s="207">
        <f>C25+C26+C27+C28</f>
        <v>16442856.284</v>
      </c>
      <c r="D24" s="207">
        <f aca="true" t="shared" si="4" ref="D24:I24">D25+D26+D27+D28</f>
        <v>0</v>
      </c>
      <c r="E24" s="207">
        <f t="shared" si="4"/>
        <v>0</v>
      </c>
      <c r="F24" s="207">
        <f t="shared" si="4"/>
        <v>16442856.284</v>
      </c>
      <c r="G24" s="207">
        <f t="shared" si="4"/>
        <v>0</v>
      </c>
      <c r="H24" s="207">
        <f t="shared" si="4"/>
        <v>0</v>
      </c>
      <c r="I24" s="207">
        <f t="shared" si="4"/>
        <v>49765.62</v>
      </c>
    </row>
    <row r="25" spans="1:9" ht="12.75" customHeight="1">
      <c r="A25" s="38" t="s">
        <v>95</v>
      </c>
      <c r="B25" s="206">
        <f t="shared" si="1"/>
        <v>913286.42</v>
      </c>
      <c r="C25" s="208">
        <f t="shared" si="2"/>
        <v>912358.17</v>
      </c>
      <c r="D25" s="208">
        <v>0</v>
      </c>
      <c r="E25" s="208">
        <v>0</v>
      </c>
      <c r="F25" s="208">
        <v>912358.17</v>
      </c>
      <c r="G25" s="208">
        <v>0</v>
      </c>
      <c r="H25" s="209">
        <v>0</v>
      </c>
      <c r="I25" s="210">
        <v>928.25</v>
      </c>
    </row>
    <row r="26" spans="1:9" ht="12.75" customHeight="1">
      <c r="A26" s="38" t="s">
        <v>96</v>
      </c>
      <c r="B26" s="206">
        <f t="shared" si="1"/>
        <v>9655669.12</v>
      </c>
      <c r="C26" s="208">
        <f t="shared" si="2"/>
        <v>9606831.75</v>
      </c>
      <c r="D26" s="208">
        <v>0</v>
      </c>
      <c r="E26" s="208">
        <v>0</v>
      </c>
      <c r="F26" s="208">
        <v>9606831.75</v>
      </c>
      <c r="G26" s="208">
        <v>0</v>
      </c>
      <c r="H26" s="209">
        <v>0</v>
      </c>
      <c r="I26" s="210">
        <v>48837.37</v>
      </c>
    </row>
    <row r="27" spans="1:9" ht="12.75" customHeight="1">
      <c r="A27" s="38" t="s">
        <v>93</v>
      </c>
      <c r="B27" s="206">
        <f t="shared" si="1"/>
        <v>2961833.184</v>
      </c>
      <c r="C27" s="208">
        <f t="shared" si="2"/>
        <v>2961833.184</v>
      </c>
      <c r="D27" s="208">
        <v>0</v>
      </c>
      <c r="E27" s="208">
        <v>0</v>
      </c>
      <c r="F27" s="208">
        <f>9872777.28*30%</f>
        <v>2961833.184</v>
      </c>
      <c r="G27" s="208">
        <v>0</v>
      </c>
      <c r="H27" s="209">
        <v>0</v>
      </c>
      <c r="I27" s="210">
        <v>0</v>
      </c>
    </row>
    <row r="28" spans="1:9" ht="21" customHeight="1">
      <c r="A28" s="38" t="s">
        <v>94</v>
      </c>
      <c r="B28" s="206">
        <f t="shared" si="1"/>
        <v>2961833.18</v>
      </c>
      <c r="C28" s="208">
        <f t="shared" si="2"/>
        <v>2961833.18</v>
      </c>
      <c r="D28" s="208">
        <v>0</v>
      </c>
      <c r="E28" s="208">
        <v>0</v>
      </c>
      <c r="F28" s="208">
        <v>2961833.18</v>
      </c>
      <c r="G28" s="208">
        <v>0</v>
      </c>
      <c r="H28" s="209">
        <v>0</v>
      </c>
      <c r="I28" s="210">
        <v>0</v>
      </c>
    </row>
    <row r="29" spans="1:9" ht="38.25" customHeight="1">
      <c r="A29" s="211" t="s">
        <v>0</v>
      </c>
      <c r="B29" s="205">
        <f t="shared" si="1"/>
        <v>22808890.484</v>
      </c>
      <c r="C29" s="205">
        <f>C24+C19+C14</f>
        <v>22759124.864</v>
      </c>
      <c r="D29" s="205">
        <f aca="true" t="shared" si="5" ref="D29:I29">D24+D19+D14</f>
        <v>6172766.721000001</v>
      </c>
      <c r="E29" s="205">
        <f t="shared" si="5"/>
        <v>14616</v>
      </c>
      <c r="F29" s="205">
        <f t="shared" si="5"/>
        <v>16571742.143</v>
      </c>
      <c r="G29" s="205">
        <f t="shared" si="5"/>
        <v>0</v>
      </c>
      <c r="H29" s="205">
        <f t="shared" si="5"/>
        <v>0</v>
      </c>
      <c r="I29" s="205">
        <f t="shared" si="5"/>
        <v>49765.62</v>
      </c>
    </row>
    <row r="30" spans="1:12" ht="20.25" customHeight="1">
      <c r="A30" s="212" t="s">
        <v>95</v>
      </c>
      <c r="B30" s="205">
        <f t="shared" si="1"/>
        <v>2531774.82</v>
      </c>
      <c r="C30" s="203">
        <f aca="true" t="shared" si="6" ref="C30:I33">C25+C20+C15</f>
        <v>2530846.57</v>
      </c>
      <c r="D30" s="203">
        <f t="shared" si="6"/>
        <v>1593562.1875</v>
      </c>
      <c r="E30" s="203">
        <f t="shared" si="6"/>
        <v>3654</v>
      </c>
      <c r="F30" s="203">
        <f t="shared" si="6"/>
        <v>933630.3825000001</v>
      </c>
      <c r="G30" s="203">
        <f t="shared" si="6"/>
        <v>0</v>
      </c>
      <c r="H30" s="203">
        <f t="shared" si="6"/>
        <v>0</v>
      </c>
      <c r="I30" s="203">
        <f t="shared" si="6"/>
        <v>928.25</v>
      </c>
      <c r="J30" s="7"/>
      <c r="K30" s="7"/>
      <c r="L30" s="7"/>
    </row>
    <row r="31" spans="1:12" ht="18" customHeight="1">
      <c r="A31" s="212" t="s">
        <v>96</v>
      </c>
      <c r="B31" s="205">
        <f t="shared" si="1"/>
        <v>11160724.549999999</v>
      </c>
      <c r="C31" s="203">
        <f t="shared" si="6"/>
        <v>11111887.18</v>
      </c>
      <c r="D31" s="203">
        <f t="shared" si="6"/>
        <v>1474484.0545</v>
      </c>
      <c r="E31" s="203">
        <f t="shared" si="6"/>
        <v>3654</v>
      </c>
      <c r="F31" s="203">
        <f t="shared" si="6"/>
        <v>9633749.1255</v>
      </c>
      <c r="G31" s="203">
        <f t="shared" si="6"/>
        <v>0</v>
      </c>
      <c r="H31" s="203">
        <f t="shared" si="6"/>
        <v>0</v>
      </c>
      <c r="I31" s="203">
        <f t="shared" si="6"/>
        <v>48837.37</v>
      </c>
      <c r="J31" s="7"/>
      <c r="K31" s="7"/>
      <c r="L31" s="7"/>
    </row>
    <row r="32" spans="1:12" ht="18" customHeight="1">
      <c r="A32" s="212" t="s">
        <v>93</v>
      </c>
      <c r="B32" s="205">
        <f t="shared" si="1"/>
        <v>4770787.884</v>
      </c>
      <c r="C32" s="203">
        <f t="shared" si="6"/>
        <v>4770787.884</v>
      </c>
      <c r="D32" s="203">
        <f t="shared" si="6"/>
        <v>1755080.5065000001</v>
      </c>
      <c r="E32" s="203">
        <f t="shared" si="6"/>
        <v>3654</v>
      </c>
      <c r="F32" s="203">
        <f t="shared" si="6"/>
        <v>3012053.3775</v>
      </c>
      <c r="G32" s="203">
        <f t="shared" si="6"/>
        <v>0</v>
      </c>
      <c r="H32" s="203">
        <f t="shared" si="6"/>
        <v>0</v>
      </c>
      <c r="I32" s="203">
        <f t="shared" si="6"/>
        <v>0</v>
      </c>
      <c r="J32" s="7"/>
      <c r="K32" s="7"/>
      <c r="L32" s="7"/>
    </row>
    <row r="33" spans="1:12" ht="19.5" customHeight="1">
      <c r="A33" s="213" t="s">
        <v>94</v>
      </c>
      <c r="B33" s="205">
        <f t="shared" si="1"/>
        <v>4345603.23</v>
      </c>
      <c r="C33" s="203">
        <f t="shared" si="6"/>
        <v>4345603.23</v>
      </c>
      <c r="D33" s="203">
        <f t="shared" si="6"/>
        <v>1349639.9725000001</v>
      </c>
      <c r="E33" s="203">
        <f t="shared" si="6"/>
        <v>3654</v>
      </c>
      <c r="F33" s="203">
        <f t="shared" si="6"/>
        <v>2992309.2575000003</v>
      </c>
      <c r="G33" s="203">
        <f t="shared" si="6"/>
        <v>0</v>
      </c>
      <c r="H33" s="203">
        <f t="shared" si="6"/>
        <v>0</v>
      </c>
      <c r="I33" s="203">
        <f t="shared" si="6"/>
        <v>0</v>
      </c>
      <c r="J33" s="7"/>
      <c r="K33" s="7"/>
      <c r="L33" s="7"/>
    </row>
    <row r="34" spans="1:9" ht="40.5" customHeight="1">
      <c r="A34" s="348" t="s">
        <v>39</v>
      </c>
      <c r="B34" s="345" t="s">
        <v>174</v>
      </c>
      <c r="C34" s="346"/>
      <c r="D34" s="346"/>
      <c r="E34" s="346"/>
      <c r="F34" s="346"/>
      <c r="G34" s="346"/>
      <c r="H34" s="346"/>
      <c r="I34" s="347"/>
    </row>
    <row r="35" spans="1:9" ht="39.75" customHeight="1">
      <c r="A35" s="349"/>
      <c r="B35" s="345" t="s">
        <v>175</v>
      </c>
      <c r="C35" s="346"/>
      <c r="D35" s="346"/>
      <c r="E35" s="346"/>
      <c r="F35" s="346"/>
      <c r="G35" s="346"/>
      <c r="H35" s="346"/>
      <c r="I35" s="347"/>
    </row>
    <row r="36" spans="1:9" ht="45.75" customHeight="1">
      <c r="A36" s="350"/>
      <c r="B36" s="345" t="s">
        <v>176</v>
      </c>
      <c r="C36" s="346"/>
      <c r="D36" s="346"/>
      <c r="E36" s="346"/>
      <c r="F36" s="346"/>
      <c r="G36" s="346"/>
      <c r="H36" s="346"/>
      <c r="I36" s="347"/>
    </row>
    <row r="37" spans="1:9" ht="12.75">
      <c r="A37" s="39"/>
      <c r="B37" s="40"/>
      <c r="C37" s="3"/>
      <c r="I37" s="7"/>
    </row>
    <row r="38" spans="1:9" ht="12.75">
      <c r="A38" s="39"/>
      <c r="B38" s="40"/>
      <c r="C38" s="3"/>
      <c r="I38" s="7"/>
    </row>
    <row r="39" spans="1:8" ht="12.75">
      <c r="A39" s="266" t="s">
        <v>34</v>
      </c>
      <c r="B39" s="266"/>
      <c r="C39" s="266"/>
      <c r="D39" s="266"/>
      <c r="E39" s="266"/>
      <c r="F39" s="266"/>
      <c r="G39" s="266"/>
      <c r="H39" s="35"/>
    </row>
    <row r="40" spans="1:8" ht="30.75" customHeight="1">
      <c r="A40" s="266" t="s">
        <v>35</v>
      </c>
      <c r="B40" s="266"/>
      <c r="C40" s="35"/>
      <c r="D40" s="266"/>
      <c r="E40" s="266"/>
      <c r="F40" s="35"/>
      <c r="G40" s="266"/>
      <c r="H40" s="266"/>
    </row>
    <row r="45" spans="3:12" ht="15.75">
      <c r="C45" s="41"/>
      <c r="D45" s="41"/>
      <c r="E45" s="41"/>
      <c r="F45" s="41"/>
      <c r="G45" s="41"/>
      <c r="H45" s="41"/>
      <c r="I45" s="41"/>
      <c r="J45" s="3"/>
      <c r="K45" s="3"/>
      <c r="L45" s="3"/>
    </row>
    <row r="46" ht="12.75">
      <c r="A46"/>
    </row>
  </sheetData>
  <sheetProtection selectLockedCells="1" selectUnlockedCells="1"/>
  <mergeCells count="22">
    <mergeCell ref="A11:A12"/>
    <mergeCell ref="B11:B12"/>
    <mergeCell ref="I11:I12"/>
    <mergeCell ref="A9:I9"/>
    <mergeCell ref="C11:H11"/>
    <mergeCell ref="B34:I34"/>
    <mergeCell ref="A34:A36"/>
    <mergeCell ref="B36:I36"/>
    <mergeCell ref="A1:I1"/>
    <mergeCell ref="A3:B3"/>
    <mergeCell ref="C3:I3"/>
    <mergeCell ref="A5:B5"/>
    <mergeCell ref="C5:I5"/>
    <mergeCell ref="A7:B7"/>
    <mergeCell ref="C7:I7"/>
    <mergeCell ref="A40:B40"/>
    <mergeCell ref="D40:E40"/>
    <mergeCell ref="G40:H40"/>
    <mergeCell ref="B35:I35"/>
    <mergeCell ref="A39:B39"/>
    <mergeCell ref="C39:D39"/>
    <mergeCell ref="E39:G39"/>
  </mergeCells>
  <printOptions/>
  <pageMargins left="0.7875" right="0.7875" top="0.984027777777778" bottom="0.984027777777778" header="0.5118055555555556" footer="0.5118055555555556"/>
  <pageSetup horizontalDpi="300" verticalDpi="300" orientation="portrait" paperSize="9" scale="65" r:id="rId1"/>
  <headerFooter alignWithMargins="0"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24"/>
  <sheetViews>
    <sheetView zoomScaleSheetLayoutView="85" zoomScalePageLayoutView="0" workbookViewId="0" topLeftCell="A5">
      <selection activeCell="N19" sqref="N19"/>
    </sheetView>
  </sheetViews>
  <sheetFormatPr defaultColWidth="9.140625" defaultRowHeight="12.75"/>
  <cols>
    <col min="1" max="1" width="20.7109375" style="4" customWidth="1"/>
    <col min="2" max="2" width="12.8515625" style="4" customWidth="1"/>
    <col min="3" max="17" width="8.7109375" style="4" customWidth="1"/>
    <col min="18" max="16384" width="9.140625" style="4" customWidth="1"/>
  </cols>
  <sheetData>
    <row r="1" spans="1:17" ht="18" customHeight="1">
      <c r="A1" s="265" t="s">
        <v>107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66"/>
      <c r="O1" s="66"/>
      <c r="P1" s="66"/>
      <c r="Q1" s="66"/>
    </row>
    <row r="2" spans="1:33" ht="14.25" customHeight="1">
      <c r="A2" s="50"/>
      <c r="B2" s="15"/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2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5" customHeight="1">
      <c r="A3" s="93" t="s">
        <v>152</v>
      </c>
      <c r="B3" s="275" t="s">
        <v>159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8"/>
      <c r="O3" s="8"/>
      <c r="P3" s="8"/>
      <c r="Q3" s="8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12.75" customHeight="1">
      <c r="A4" s="94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2"/>
      <c r="O4" s="17"/>
      <c r="P4" s="17"/>
      <c r="Q4" s="17"/>
      <c r="R4" s="17"/>
      <c r="S4" s="1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ht="14.25" customHeight="1">
      <c r="A5" s="94" t="s">
        <v>30</v>
      </c>
      <c r="B5" s="276" t="s">
        <v>158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6"/>
      <c r="O5" s="6"/>
      <c r="P5" s="6"/>
      <c r="Q5" s="6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3.5" customHeight="1">
      <c r="A6" s="94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13.5" customHeight="1">
      <c r="A7" s="94" t="s">
        <v>31</v>
      </c>
      <c r="B7" s="276" t="s">
        <v>168</v>
      </c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6"/>
      <c r="O7" s="6"/>
      <c r="P7" s="6"/>
      <c r="Q7" s="6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13.5" customHeight="1">
      <c r="A8" s="9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  <c r="O8" s="6"/>
      <c r="P8" s="6"/>
      <c r="Q8" s="6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13" ht="51.75" customHeight="1">
      <c r="A9" s="280" t="s">
        <v>10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</row>
    <row r="10" spans="1:13" ht="19.5" customHeight="1">
      <c r="A10" s="107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</row>
    <row r="11" spans="1:13" ht="15" customHeight="1">
      <c r="A11" s="264" t="s">
        <v>40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</row>
    <row r="12" spans="1:13" ht="13.5" customHeight="1">
      <c r="A12" s="264" t="s">
        <v>41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</row>
    <row r="13" spans="1:13" ht="15" customHeight="1">
      <c r="A13" s="264" t="s">
        <v>42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</row>
    <row r="14" spans="1:33" ht="13.5" customHeight="1" thickBot="1">
      <c r="A14" s="9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  <c r="O14" s="6"/>
      <c r="P14" s="6"/>
      <c r="Q14" s="6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14" ht="18" customHeight="1">
      <c r="A15" s="267" t="s">
        <v>43</v>
      </c>
      <c r="B15" s="269" t="s">
        <v>101</v>
      </c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1"/>
      <c r="N15" s="20"/>
    </row>
    <row r="16" spans="1:14" ht="54.75" customHeight="1">
      <c r="A16" s="268"/>
      <c r="B16" s="272" t="s">
        <v>102</v>
      </c>
      <c r="C16" s="272"/>
      <c r="D16" s="272"/>
      <c r="E16" s="272" t="s">
        <v>103</v>
      </c>
      <c r="F16" s="272"/>
      <c r="G16" s="272"/>
      <c r="H16" s="272" t="s">
        <v>105</v>
      </c>
      <c r="I16" s="272"/>
      <c r="J16" s="272"/>
      <c r="K16" s="272" t="s">
        <v>104</v>
      </c>
      <c r="L16" s="272"/>
      <c r="M16" s="273"/>
      <c r="N16" s="21"/>
    </row>
    <row r="17" spans="1:14" ht="24.75" customHeight="1">
      <c r="A17" s="268"/>
      <c r="B17" s="75" t="s">
        <v>37</v>
      </c>
      <c r="C17" s="74" t="s">
        <v>38</v>
      </c>
      <c r="D17" s="74" t="s">
        <v>33</v>
      </c>
      <c r="E17" s="74" t="str">
        <f>B17</f>
        <v>K</v>
      </c>
      <c r="F17" s="74" t="str">
        <f>C17</f>
        <v>M</v>
      </c>
      <c r="G17" s="74" t="str">
        <f>D17</f>
        <v>Ogółem</v>
      </c>
      <c r="H17" s="74" t="str">
        <f>B17</f>
        <v>K</v>
      </c>
      <c r="I17" s="74" t="str">
        <f>C17</f>
        <v>M</v>
      </c>
      <c r="J17" s="74" t="str">
        <f>D17</f>
        <v>Ogółem</v>
      </c>
      <c r="K17" s="74" t="str">
        <f>B17</f>
        <v>K</v>
      </c>
      <c r="L17" s="74" t="str">
        <f>C17</f>
        <v>M</v>
      </c>
      <c r="M17" s="113" t="s">
        <v>33</v>
      </c>
      <c r="N17" s="21"/>
    </row>
    <row r="18" spans="1:14" ht="16.5" customHeight="1" thickBot="1">
      <c r="A18" s="114">
        <v>1</v>
      </c>
      <c r="B18" s="115">
        <v>2</v>
      </c>
      <c r="C18" s="115">
        <v>3</v>
      </c>
      <c r="D18" s="115">
        <v>4</v>
      </c>
      <c r="E18" s="115">
        <v>5</v>
      </c>
      <c r="F18" s="115">
        <v>6</v>
      </c>
      <c r="G18" s="115">
        <v>7</v>
      </c>
      <c r="H18" s="115">
        <v>8</v>
      </c>
      <c r="I18" s="115">
        <v>9</v>
      </c>
      <c r="J18" s="115">
        <v>10</v>
      </c>
      <c r="K18" s="115">
        <v>11</v>
      </c>
      <c r="L18" s="115">
        <v>12</v>
      </c>
      <c r="M18" s="116">
        <v>13</v>
      </c>
      <c r="N18" s="13"/>
    </row>
    <row r="19" spans="1:14" ht="41.25" customHeight="1">
      <c r="A19" s="117" t="s">
        <v>44</v>
      </c>
      <c r="B19" s="181">
        <v>749</v>
      </c>
      <c r="C19" s="181">
        <v>421</v>
      </c>
      <c r="D19" s="181">
        <f>B19+C19</f>
        <v>1170</v>
      </c>
      <c r="E19" s="181">
        <v>1305</v>
      </c>
      <c r="F19" s="181">
        <v>768</v>
      </c>
      <c r="G19" s="181">
        <f>E19+F19</f>
        <v>2073</v>
      </c>
      <c r="H19" s="181">
        <v>34</v>
      </c>
      <c r="I19" s="181">
        <v>43</v>
      </c>
      <c r="J19" s="181">
        <f>H19+I19</f>
        <v>77</v>
      </c>
      <c r="K19" s="278">
        <f>B20-E20-H20</f>
        <v>646</v>
      </c>
      <c r="L19" s="278">
        <f>C20-F20-I20</f>
        <v>212</v>
      </c>
      <c r="M19" s="278">
        <f>K19+L19</f>
        <v>858</v>
      </c>
      <c r="N19" s="222"/>
    </row>
    <row r="20" spans="1:14" ht="43.5" customHeight="1">
      <c r="A20" s="101" t="s">
        <v>45</v>
      </c>
      <c r="B20" s="182">
        <v>2700</v>
      </c>
      <c r="C20" s="182">
        <v>1691</v>
      </c>
      <c r="D20" s="181">
        <f>B20+C20</f>
        <v>4391</v>
      </c>
      <c r="E20" s="182">
        <v>1893</v>
      </c>
      <c r="F20" s="182">
        <v>1369</v>
      </c>
      <c r="G20" s="181">
        <f>E20+F20</f>
        <v>3262</v>
      </c>
      <c r="H20" s="182">
        <v>161</v>
      </c>
      <c r="I20" s="182">
        <v>110</v>
      </c>
      <c r="J20" s="181">
        <f>H20+I20</f>
        <v>271</v>
      </c>
      <c r="K20" s="279"/>
      <c r="L20" s="279"/>
      <c r="M20" s="279"/>
      <c r="N20" s="22"/>
    </row>
    <row r="21" spans="1:13" ht="20.25" customHeight="1">
      <c r="A21" s="75" t="s">
        <v>39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</row>
    <row r="22" ht="12.75">
      <c r="E22" s="220"/>
    </row>
    <row r="23" spans="1:2" ht="19.5" customHeight="1">
      <c r="A23" s="266" t="s">
        <v>34</v>
      </c>
      <c r="B23" s="266"/>
    </row>
    <row r="24" spans="1:7" ht="18.75" customHeight="1">
      <c r="A24" s="274" t="s">
        <v>35</v>
      </c>
      <c r="B24" s="274"/>
      <c r="C24" s="274"/>
      <c r="D24" s="274"/>
      <c r="E24" s="274"/>
      <c r="F24" s="274"/>
      <c r="G24" s="274"/>
    </row>
  </sheetData>
  <sheetProtection selectLockedCells="1" selectUnlockedCells="1"/>
  <mergeCells count="20">
    <mergeCell ref="A11:M11"/>
    <mergeCell ref="A24:G24"/>
    <mergeCell ref="B3:M3"/>
    <mergeCell ref="B5:M5"/>
    <mergeCell ref="B7:M7"/>
    <mergeCell ref="B21:M21"/>
    <mergeCell ref="K19:K20"/>
    <mergeCell ref="L19:L20"/>
    <mergeCell ref="M19:M20"/>
    <mergeCell ref="A9:M9"/>
    <mergeCell ref="A12:M12"/>
    <mergeCell ref="A13:M13"/>
    <mergeCell ref="A1:M1"/>
    <mergeCell ref="A23:B23"/>
    <mergeCell ref="A15:A17"/>
    <mergeCell ref="B15:M15"/>
    <mergeCell ref="B16:D16"/>
    <mergeCell ref="E16:G16"/>
    <mergeCell ref="H16:J16"/>
    <mergeCell ref="K16:M16"/>
  </mergeCells>
  <printOptions/>
  <pageMargins left="0.5902777777777778" right="0.5902777777777778" top="0.984027777777778" bottom="0.9840277777777778" header="0.5118055555555556" footer="0.511805555555555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14">
      <selection activeCell="I19" sqref="I19"/>
    </sheetView>
  </sheetViews>
  <sheetFormatPr defaultColWidth="9.140625" defaultRowHeight="12.75"/>
  <cols>
    <col min="1" max="1" width="5.00390625" style="4" customWidth="1"/>
    <col min="2" max="2" width="37.8515625" style="4" customWidth="1"/>
    <col min="3" max="11" width="8.7109375" style="4" customWidth="1"/>
    <col min="12" max="16384" width="9.140625" style="4" customWidth="1"/>
  </cols>
  <sheetData>
    <row r="1" spans="1:8" s="67" customFormat="1" ht="29.25" customHeight="1">
      <c r="A1" s="287" t="s">
        <v>108</v>
      </c>
      <c r="B1" s="287"/>
      <c r="C1" s="287"/>
      <c r="D1" s="287"/>
      <c r="E1" s="287"/>
      <c r="F1" s="287"/>
      <c r="G1" s="287"/>
      <c r="H1" s="287"/>
    </row>
    <row r="2" spans="3:8" ht="12" customHeight="1">
      <c r="C2" s="23"/>
      <c r="D2" s="23"/>
      <c r="E2" s="23"/>
      <c r="F2" s="23"/>
      <c r="G2" s="23"/>
      <c r="H2" s="24"/>
    </row>
    <row r="3" spans="1:8" ht="42.75" customHeight="1">
      <c r="A3" s="288" t="s">
        <v>152</v>
      </c>
      <c r="B3" s="288"/>
      <c r="C3" s="275" t="s">
        <v>159</v>
      </c>
      <c r="D3" s="275"/>
      <c r="E3" s="275"/>
      <c r="F3" s="275"/>
      <c r="G3" s="275"/>
      <c r="H3" s="275"/>
    </row>
    <row r="4" spans="1:8" ht="15" customHeight="1">
      <c r="A4" s="91"/>
      <c r="B4" s="95"/>
      <c r="C4" s="170"/>
      <c r="D4" s="170"/>
      <c r="E4" s="170"/>
      <c r="F4" s="170"/>
      <c r="G4" s="170"/>
      <c r="H4" s="170"/>
    </row>
    <row r="5" spans="1:8" ht="15.75" customHeight="1">
      <c r="A5" s="289" t="s">
        <v>30</v>
      </c>
      <c r="B5" s="289"/>
      <c r="C5" s="275" t="s">
        <v>158</v>
      </c>
      <c r="D5" s="275"/>
      <c r="E5" s="275"/>
      <c r="F5" s="275"/>
      <c r="G5" s="275"/>
      <c r="H5" s="275"/>
    </row>
    <row r="6" spans="1:8" ht="15" customHeight="1">
      <c r="A6" s="91"/>
      <c r="B6" s="91"/>
      <c r="C6" s="170"/>
      <c r="D6" s="170"/>
      <c r="E6" s="170"/>
      <c r="F6" s="170"/>
      <c r="G6" s="170"/>
      <c r="H6" s="170"/>
    </row>
    <row r="7" spans="1:8" ht="16.5" customHeight="1">
      <c r="A7" s="288" t="s">
        <v>31</v>
      </c>
      <c r="B7" s="288"/>
      <c r="C7" s="275" t="s">
        <v>168</v>
      </c>
      <c r="D7" s="275"/>
      <c r="E7" s="275"/>
      <c r="F7" s="275"/>
      <c r="G7" s="275"/>
      <c r="H7" s="275"/>
    </row>
    <row r="8" spans="1:8" ht="12.75">
      <c r="A8" s="25"/>
      <c r="B8" s="25"/>
      <c r="C8" s="5"/>
      <c r="D8" s="5"/>
      <c r="E8" s="5"/>
      <c r="F8" s="5"/>
      <c r="G8" s="5"/>
      <c r="H8" s="5"/>
    </row>
    <row r="9" spans="1:13" ht="54.75" customHeight="1">
      <c r="A9" s="280" t="s">
        <v>10</v>
      </c>
      <c r="B9" s="280"/>
      <c r="C9" s="280"/>
      <c r="D9" s="280"/>
      <c r="E9" s="280"/>
      <c r="F9" s="280"/>
      <c r="G9" s="280"/>
      <c r="H9" s="280"/>
      <c r="I9" s="152"/>
      <c r="J9" s="152"/>
      <c r="K9" s="152"/>
      <c r="L9" s="152"/>
      <c r="M9" s="152"/>
    </row>
    <row r="10" spans="1:8" s="10" customFormat="1" ht="51" customHeight="1">
      <c r="A10" s="280" t="s">
        <v>13</v>
      </c>
      <c r="B10" s="291"/>
      <c r="C10" s="291"/>
      <c r="D10" s="291"/>
      <c r="E10" s="291"/>
      <c r="F10" s="291"/>
      <c r="G10" s="291"/>
      <c r="H10" s="291"/>
    </row>
    <row r="11" spans="1:8" s="10" customFormat="1" ht="117.75" customHeight="1">
      <c r="A11" s="280" t="s">
        <v>151</v>
      </c>
      <c r="B11" s="291"/>
      <c r="C11" s="291"/>
      <c r="D11" s="291"/>
      <c r="E11" s="291"/>
      <c r="F11" s="291"/>
      <c r="G11" s="291"/>
      <c r="H11" s="291"/>
    </row>
    <row r="12" spans="1:8" s="10" customFormat="1" ht="19.5" customHeight="1">
      <c r="A12" s="120"/>
      <c r="B12" s="119"/>
      <c r="C12" s="119"/>
      <c r="D12" s="119"/>
      <c r="E12" s="119"/>
      <c r="F12" s="119"/>
      <c r="G12" s="119"/>
      <c r="H12" s="119"/>
    </row>
    <row r="13" spans="1:8" ht="15" customHeight="1">
      <c r="A13" s="290" t="s">
        <v>40</v>
      </c>
      <c r="B13" s="290"/>
      <c r="C13" s="290"/>
      <c r="D13" s="290"/>
      <c r="E13" s="290"/>
      <c r="F13" s="121"/>
      <c r="G13" s="121"/>
      <c r="H13" s="121"/>
    </row>
    <row r="14" spans="1:8" ht="13.5" customHeight="1">
      <c r="A14" s="264" t="s">
        <v>41</v>
      </c>
      <c r="B14" s="264"/>
      <c r="C14" s="264"/>
      <c r="D14" s="264"/>
      <c r="E14" s="264"/>
      <c r="F14" s="264"/>
      <c r="G14" s="264"/>
      <c r="H14" s="264"/>
    </row>
    <row r="15" spans="1:8" ht="15" customHeight="1">
      <c r="A15" s="264" t="s">
        <v>42</v>
      </c>
      <c r="B15" s="264"/>
      <c r="C15" s="264"/>
      <c r="D15" s="264"/>
      <c r="E15" s="264"/>
      <c r="F15" s="264"/>
      <c r="G15" s="264"/>
      <c r="H15" s="264"/>
    </row>
    <row r="16" spans="1:5" ht="15" customHeight="1" thickBot="1">
      <c r="A16" s="18"/>
      <c r="B16" s="19"/>
      <c r="C16" s="19"/>
      <c r="D16" s="19"/>
      <c r="E16" s="19"/>
    </row>
    <row r="17" spans="1:11" ht="12.75" customHeight="1">
      <c r="A17" s="283" t="s">
        <v>46</v>
      </c>
      <c r="B17" s="285" t="s">
        <v>47</v>
      </c>
      <c r="C17" s="293" t="s">
        <v>44</v>
      </c>
      <c r="D17" s="293"/>
      <c r="E17" s="293"/>
      <c r="F17" s="293" t="s">
        <v>45</v>
      </c>
      <c r="G17" s="293"/>
      <c r="H17" s="294"/>
      <c r="I17" s="26"/>
      <c r="J17" s="6"/>
      <c r="K17" s="7"/>
    </row>
    <row r="18" spans="1:11" ht="12.75">
      <c r="A18" s="284"/>
      <c r="B18" s="286"/>
      <c r="C18" s="70" t="s">
        <v>37</v>
      </c>
      <c r="D18" s="70" t="s">
        <v>38</v>
      </c>
      <c r="E18" s="70" t="s">
        <v>33</v>
      </c>
      <c r="F18" s="70" t="s">
        <v>37</v>
      </c>
      <c r="G18" s="70" t="s">
        <v>38</v>
      </c>
      <c r="H18" s="130" t="s">
        <v>33</v>
      </c>
      <c r="I18" s="7"/>
      <c r="J18" s="6"/>
      <c r="K18" s="7"/>
    </row>
    <row r="19" spans="1:11" ht="13.5" thickBot="1">
      <c r="A19" s="131">
        <v>1</v>
      </c>
      <c r="B19" s="132">
        <v>2</v>
      </c>
      <c r="C19" s="132">
        <v>3</v>
      </c>
      <c r="D19" s="132">
        <v>4</v>
      </c>
      <c r="E19" s="132">
        <v>5</v>
      </c>
      <c r="F19" s="132">
        <v>6</v>
      </c>
      <c r="G19" s="132">
        <v>7</v>
      </c>
      <c r="H19" s="133">
        <v>8</v>
      </c>
      <c r="I19" s="222"/>
      <c r="J19" s="6"/>
      <c r="K19" s="7"/>
    </row>
    <row r="20" spans="1:11" ht="24.75" customHeight="1">
      <c r="A20" s="127">
        <v>1</v>
      </c>
      <c r="B20" s="128" t="s">
        <v>48</v>
      </c>
      <c r="C20" s="186">
        <v>598</v>
      </c>
      <c r="D20" s="186">
        <v>409</v>
      </c>
      <c r="E20" s="186">
        <f>C20+D20</f>
        <v>1007</v>
      </c>
      <c r="F20" s="186">
        <v>2481</v>
      </c>
      <c r="G20" s="186">
        <v>1655</v>
      </c>
      <c r="H20" s="186">
        <v>4136</v>
      </c>
      <c r="I20" s="7"/>
      <c r="J20" s="6"/>
      <c r="K20" s="7"/>
    </row>
    <row r="21" spans="1:11" ht="24.75" customHeight="1">
      <c r="A21" s="53"/>
      <c r="B21" s="43" t="s">
        <v>49</v>
      </c>
      <c r="C21" s="184">
        <v>120</v>
      </c>
      <c r="D21" s="184">
        <v>83</v>
      </c>
      <c r="E21" s="183">
        <f aca="true" t="shared" si="0" ref="E21:E38">C21+D21</f>
        <v>203</v>
      </c>
      <c r="F21" s="184">
        <v>590</v>
      </c>
      <c r="G21" s="184">
        <v>348</v>
      </c>
      <c r="H21" s="183">
        <f aca="true" t="shared" si="1" ref="H21:H37">F21+G21</f>
        <v>938</v>
      </c>
      <c r="I21" s="7"/>
      <c r="J21" s="6"/>
      <c r="K21" s="7"/>
    </row>
    <row r="22" spans="1:11" ht="24.75" customHeight="1">
      <c r="A22" s="125">
        <v>2</v>
      </c>
      <c r="B22" s="126" t="s">
        <v>50</v>
      </c>
      <c r="C22" s="185">
        <v>102</v>
      </c>
      <c r="D22" s="185">
        <v>10</v>
      </c>
      <c r="E22" s="186">
        <f t="shared" si="0"/>
        <v>112</v>
      </c>
      <c r="F22" s="185">
        <v>168</v>
      </c>
      <c r="G22" s="185">
        <v>34</v>
      </c>
      <c r="H22" s="186">
        <f t="shared" si="1"/>
        <v>202</v>
      </c>
      <c r="I22" s="7"/>
      <c r="J22" s="6"/>
      <c r="K22" s="7"/>
    </row>
    <row r="23" spans="1:11" ht="24.75" customHeight="1">
      <c r="A23" s="52"/>
      <c r="B23" s="43" t="s">
        <v>51</v>
      </c>
      <c r="C23" s="184">
        <v>7</v>
      </c>
      <c r="D23" s="184">
        <v>0</v>
      </c>
      <c r="E23" s="183">
        <f t="shared" si="0"/>
        <v>7</v>
      </c>
      <c r="F23" s="184">
        <v>8</v>
      </c>
      <c r="G23" s="184">
        <v>0</v>
      </c>
      <c r="H23" s="183">
        <f t="shared" si="1"/>
        <v>8</v>
      </c>
      <c r="I23" s="7"/>
      <c r="J23" s="6"/>
      <c r="K23" s="7"/>
    </row>
    <row r="24" spans="1:11" ht="24.75" customHeight="1">
      <c r="A24" s="123">
        <v>3</v>
      </c>
      <c r="B24" s="124" t="s">
        <v>52</v>
      </c>
      <c r="C24" s="185">
        <v>49</v>
      </c>
      <c r="D24" s="185">
        <v>2</v>
      </c>
      <c r="E24" s="186">
        <f t="shared" si="0"/>
        <v>51</v>
      </c>
      <c r="F24" s="185">
        <v>51</v>
      </c>
      <c r="G24" s="185">
        <v>2</v>
      </c>
      <c r="H24" s="186">
        <f t="shared" si="1"/>
        <v>53</v>
      </c>
      <c r="I24" s="7"/>
      <c r="J24" s="6"/>
      <c r="K24" s="7"/>
    </row>
    <row r="25" spans="1:11" ht="30.75" customHeight="1">
      <c r="A25" s="68"/>
      <c r="B25" s="44" t="s">
        <v>75</v>
      </c>
      <c r="C25" s="184">
        <v>0</v>
      </c>
      <c r="D25" s="184">
        <v>0</v>
      </c>
      <c r="E25" s="183">
        <f t="shared" si="0"/>
        <v>0</v>
      </c>
      <c r="F25" s="184">
        <v>0</v>
      </c>
      <c r="G25" s="184">
        <v>0</v>
      </c>
      <c r="H25" s="183">
        <f t="shared" si="1"/>
        <v>0</v>
      </c>
      <c r="I25" s="7"/>
      <c r="J25" s="6"/>
      <c r="K25" s="7"/>
    </row>
    <row r="26" spans="1:11" ht="30.75" customHeight="1">
      <c r="A26" s="68"/>
      <c r="B26" s="44" t="s">
        <v>53</v>
      </c>
      <c r="C26" s="184">
        <v>0</v>
      </c>
      <c r="D26" s="184">
        <v>0</v>
      </c>
      <c r="E26" s="183">
        <f t="shared" si="0"/>
        <v>0</v>
      </c>
      <c r="F26" s="184">
        <v>0</v>
      </c>
      <c r="G26" s="184">
        <v>0</v>
      </c>
      <c r="H26" s="183">
        <f t="shared" si="1"/>
        <v>0</v>
      </c>
      <c r="I26" s="7"/>
      <c r="J26" s="6"/>
      <c r="K26" s="7"/>
    </row>
    <row r="27" spans="1:11" ht="31.5" customHeight="1">
      <c r="A27" s="68"/>
      <c r="B27" s="44" t="s">
        <v>54</v>
      </c>
      <c r="C27" s="184">
        <v>0</v>
      </c>
      <c r="D27" s="184">
        <v>0</v>
      </c>
      <c r="E27" s="183">
        <f t="shared" si="0"/>
        <v>0</v>
      </c>
      <c r="F27" s="184">
        <v>0</v>
      </c>
      <c r="G27" s="184">
        <v>0</v>
      </c>
      <c r="H27" s="183">
        <f t="shared" si="1"/>
        <v>0</v>
      </c>
      <c r="I27" s="7"/>
      <c r="J27" s="6"/>
      <c r="K27" s="7"/>
    </row>
    <row r="28" spans="1:11" ht="30" customHeight="1">
      <c r="A28" s="68"/>
      <c r="B28" s="28" t="s">
        <v>120</v>
      </c>
      <c r="C28" s="184">
        <v>0</v>
      </c>
      <c r="D28" s="184">
        <v>0</v>
      </c>
      <c r="E28" s="183">
        <f t="shared" si="0"/>
        <v>0</v>
      </c>
      <c r="F28" s="184">
        <v>0</v>
      </c>
      <c r="G28" s="184">
        <v>0</v>
      </c>
      <c r="H28" s="183">
        <f t="shared" si="1"/>
        <v>0</v>
      </c>
      <c r="I28" s="7"/>
      <c r="J28" s="6"/>
      <c r="K28" s="7"/>
    </row>
    <row r="29" spans="1:11" ht="30" customHeight="1">
      <c r="A29" s="68"/>
      <c r="B29" s="28" t="s">
        <v>121</v>
      </c>
      <c r="C29" s="184">
        <v>0</v>
      </c>
      <c r="D29" s="184">
        <v>0</v>
      </c>
      <c r="E29" s="183">
        <f t="shared" si="0"/>
        <v>0</v>
      </c>
      <c r="F29" s="184">
        <v>0</v>
      </c>
      <c r="G29" s="184">
        <v>0</v>
      </c>
      <c r="H29" s="183">
        <f t="shared" si="1"/>
        <v>0</v>
      </c>
      <c r="I29" s="7"/>
      <c r="J29" s="6"/>
      <c r="K29" s="7"/>
    </row>
    <row r="30" spans="1:11" ht="30" customHeight="1">
      <c r="A30" s="68"/>
      <c r="B30" s="28" t="s">
        <v>55</v>
      </c>
      <c r="C30" s="184">
        <v>0</v>
      </c>
      <c r="D30" s="184">
        <v>0</v>
      </c>
      <c r="E30" s="183">
        <f t="shared" si="0"/>
        <v>0</v>
      </c>
      <c r="F30" s="184">
        <v>0</v>
      </c>
      <c r="G30" s="184">
        <v>0</v>
      </c>
      <c r="H30" s="183">
        <f t="shared" si="1"/>
        <v>0</v>
      </c>
      <c r="I30" s="7"/>
      <c r="J30" s="6"/>
      <c r="K30" s="7"/>
    </row>
    <row r="31" spans="1:11" ht="30" customHeight="1">
      <c r="A31" s="68"/>
      <c r="B31" s="28" t="s">
        <v>91</v>
      </c>
      <c r="C31" s="184">
        <v>49</v>
      </c>
      <c r="D31" s="184">
        <v>2</v>
      </c>
      <c r="E31" s="183">
        <f t="shared" si="0"/>
        <v>51</v>
      </c>
      <c r="F31" s="184">
        <v>51</v>
      </c>
      <c r="G31" s="184">
        <v>2</v>
      </c>
      <c r="H31" s="183">
        <f t="shared" si="1"/>
        <v>53</v>
      </c>
      <c r="I31" s="7"/>
      <c r="J31" s="6"/>
      <c r="K31" s="7"/>
    </row>
    <row r="32" spans="1:11" ht="30" customHeight="1">
      <c r="A32" s="68"/>
      <c r="B32" s="28" t="s">
        <v>92</v>
      </c>
      <c r="C32" s="184">
        <v>0</v>
      </c>
      <c r="D32" s="184">
        <v>0</v>
      </c>
      <c r="E32" s="183">
        <f t="shared" si="0"/>
        <v>0</v>
      </c>
      <c r="F32" s="184">
        <v>0</v>
      </c>
      <c r="G32" s="184">
        <v>0</v>
      </c>
      <c r="H32" s="183">
        <f t="shared" si="1"/>
        <v>0</v>
      </c>
      <c r="I32" s="7"/>
      <c r="J32" s="6"/>
      <c r="K32" s="7"/>
    </row>
    <row r="33" spans="1:11" ht="30" customHeight="1">
      <c r="A33" s="68"/>
      <c r="B33" s="28" t="s">
        <v>114</v>
      </c>
      <c r="C33" s="184">
        <v>0</v>
      </c>
      <c r="D33" s="184">
        <v>0</v>
      </c>
      <c r="E33" s="183">
        <f t="shared" si="0"/>
        <v>0</v>
      </c>
      <c r="F33" s="184">
        <v>0</v>
      </c>
      <c r="G33" s="184">
        <v>0</v>
      </c>
      <c r="H33" s="183">
        <f t="shared" si="1"/>
        <v>0</v>
      </c>
      <c r="I33" s="7"/>
      <c r="J33" s="6"/>
      <c r="K33" s="7"/>
    </row>
    <row r="34" spans="1:10" s="30" customFormat="1" ht="24.75" customHeight="1">
      <c r="A34" s="123">
        <v>4</v>
      </c>
      <c r="B34" s="122" t="s">
        <v>33</v>
      </c>
      <c r="C34" s="185">
        <f>C20+C22+C24</f>
        <v>749</v>
      </c>
      <c r="D34" s="185">
        <f>D20+D22+D24</f>
        <v>421</v>
      </c>
      <c r="E34" s="186">
        <f t="shared" si="0"/>
        <v>1170</v>
      </c>
      <c r="F34" s="185">
        <f>F20+F22+F24</f>
        <v>2700</v>
      </c>
      <c r="G34" s="185">
        <f>G20+G22+G24</f>
        <v>1691</v>
      </c>
      <c r="H34" s="186">
        <f t="shared" si="1"/>
        <v>4391</v>
      </c>
      <c r="I34" s="29"/>
      <c r="J34" s="6"/>
    </row>
    <row r="35" spans="1:10" s="30" customFormat="1" ht="26.25" customHeight="1">
      <c r="A35" s="68"/>
      <c r="B35" s="28" t="s">
        <v>67</v>
      </c>
      <c r="C35" s="184">
        <v>0</v>
      </c>
      <c r="D35" s="184">
        <v>0</v>
      </c>
      <c r="E35" s="183">
        <f t="shared" si="0"/>
        <v>0</v>
      </c>
      <c r="F35" s="184">
        <v>0</v>
      </c>
      <c r="G35" s="184">
        <v>0</v>
      </c>
      <c r="H35" s="183">
        <f t="shared" si="1"/>
        <v>0</v>
      </c>
      <c r="I35" s="29"/>
      <c r="J35" s="6"/>
    </row>
    <row r="36" spans="1:10" s="30" customFormat="1" ht="24.75" customHeight="1">
      <c r="A36" s="68"/>
      <c r="B36" s="28" t="s">
        <v>68</v>
      </c>
      <c r="C36" s="184">
        <v>0</v>
      </c>
      <c r="D36" s="184">
        <v>0</v>
      </c>
      <c r="E36" s="183">
        <f t="shared" si="0"/>
        <v>0</v>
      </c>
      <c r="F36" s="184">
        <v>0</v>
      </c>
      <c r="G36" s="184">
        <v>0</v>
      </c>
      <c r="H36" s="183">
        <f t="shared" si="1"/>
        <v>0</v>
      </c>
      <c r="I36" s="29"/>
      <c r="J36" s="6"/>
    </row>
    <row r="37" spans="1:10" s="30" customFormat="1" ht="24.75" customHeight="1">
      <c r="A37" s="68"/>
      <c r="B37" s="28" t="s">
        <v>66</v>
      </c>
      <c r="C37" s="184">
        <v>31</v>
      </c>
      <c r="D37" s="184">
        <v>12</v>
      </c>
      <c r="E37" s="183">
        <f t="shared" si="0"/>
        <v>43</v>
      </c>
      <c r="F37" s="184">
        <v>88</v>
      </c>
      <c r="G37" s="184">
        <v>55</v>
      </c>
      <c r="H37" s="183">
        <f t="shared" si="1"/>
        <v>143</v>
      </c>
      <c r="I37" s="29"/>
      <c r="J37" s="6"/>
    </row>
    <row r="38" spans="1:10" s="30" customFormat="1" ht="24.75" customHeight="1">
      <c r="A38" s="69"/>
      <c r="B38" s="28" t="s">
        <v>113</v>
      </c>
      <c r="C38" s="184">
        <v>376</v>
      </c>
      <c r="D38" s="184">
        <v>256</v>
      </c>
      <c r="E38" s="183">
        <f t="shared" si="0"/>
        <v>632</v>
      </c>
      <c r="F38" s="184">
        <v>929</v>
      </c>
      <c r="G38" s="184">
        <v>645</v>
      </c>
      <c r="H38" s="183">
        <f>F38+G38</f>
        <v>1574</v>
      </c>
      <c r="I38" s="29"/>
      <c r="J38" s="6"/>
    </row>
    <row r="39" spans="1:10" s="30" customFormat="1" ht="22.5" customHeight="1">
      <c r="A39" s="281" t="s">
        <v>39</v>
      </c>
      <c r="B39" s="282"/>
      <c r="C39" s="292"/>
      <c r="D39" s="292"/>
      <c r="E39" s="292"/>
      <c r="F39" s="292"/>
      <c r="G39" s="292"/>
      <c r="H39" s="292"/>
      <c r="I39" s="29"/>
      <c r="J39" s="6"/>
    </row>
    <row r="40" spans="1:10" s="30" customFormat="1" ht="16.5" customHeight="1">
      <c r="A40" s="13"/>
      <c r="B40" s="13"/>
      <c r="C40" s="13"/>
      <c r="D40" s="13"/>
      <c r="E40" s="13"/>
      <c r="F40" s="13"/>
      <c r="G40" s="13"/>
      <c r="H40" s="13"/>
      <c r="I40" s="29"/>
      <c r="J40" s="6"/>
    </row>
    <row r="41" spans="1:2" ht="12.75">
      <c r="A41" s="266" t="s">
        <v>34</v>
      </c>
      <c r="B41" s="266"/>
    </row>
    <row r="42" spans="1:2" ht="12.75">
      <c r="A42" s="266" t="s">
        <v>35</v>
      </c>
      <c r="B42" s="266"/>
    </row>
  </sheetData>
  <sheetProtection selectLockedCells="1" selectUnlockedCells="1"/>
  <mergeCells count="21">
    <mergeCell ref="A14:H14"/>
    <mergeCell ref="A15:H15"/>
    <mergeCell ref="C39:H39"/>
    <mergeCell ref="C17:E17"/>
    <mergeCell ref="F17:H17"/>
    <mergeCell ref="A13:E13"/>
    <mergeCell ref="A7:B7"/>
    <mergeCell ref="C7:H7"/>
    <mergeCell ref="A10:H10"/>
    <mergeCell ref="A11:H11"/>
    <mergeCell ref="A9:H9"/>
    <mergeCell ref="A42:B42"/>
    <mergeCell ref="A39:B39"/>
    <mergeCell ref="A17:A18"/>
    <mergeCell ref="B17:B18"/>
    <mergeCell ref="A41:B41"/>
    <mergeCell ref="A1:H1"/>
    <mergeCell ref="A3:B3"/>
    <mergeCell ref="C3:H3"/>
    <mergeCell ref="A5:B5"/>
    <mergeCell ref="C5:H5"/>
  </mergeCells>
  <printOptions horizontalCentered="1"/>
  <pageMargins left="0.7875" right="0.7875" top="0.7875000000000001" bottom="0.7875" header="0.5118055555555556" footer="0.5118055555555556"/>
  <pageSetup fitToHeight="1" fitToWidth="1" horizontalDpi="300" verticalDpi="3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SheetLayoutView="100" zoomScalePageLayoutView="0" workbookViewId="0" topLeftCell="A10">
      <selection activeCell="D25" sqref="D25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8" width="10.7109375" style="0" customWidth="1"/>
  </cols>
  <sheetData>
    <row r="1" spans="1:8" ht="27.75" customHeight="1">
      <c r="A1" s="287" t="s">
        <v>109</v>
      </c>
      <c r="B1" s="287"/>
      <c r="C1" s="287"/>
      <c r="D1" s="287"/>
      <c r="E1" s="287"/>
      <c r="F1" s="287"/>
      <c r="G1" s="287"/>
      <c r="H1" s="287"/>
    </row>
    <row r="2" spans="2:8" ht="12.75">
      <c r="B2" s="2"/>
      <c r="C2" s="2"/>
      <c r="D2" s="2"/>
      <c r="E2" s="3"/>
      <c r="F2" s="2"/>
      <c r="G2" s="2"/>
      <c r="H2" s="2"/>
    </row>
    <row r="3" spans="2:8" ht="36" customHeight="1">
      <c r="B3" s="96" t="s">
        <v>152</v>
      </c>
      <c r="C3" s="295" t="s">
        <v>159</v>
      </c>
      <c r="D3" s="296"/>
      <c r="E3" s="296"/>
      <c r="F3" s="296"/>
      <c r="G3" s="296"/>
      <c r="H3" s="297"/>
    </row>
    <row r="4" spans="2:8" ht="15.75">
      <c r="B4" s="94"/>
      <c r="C4" s="170"/>
      <c r="D4" s="170"/>
      <c r="E4" s="170"/>
      <c r="F4" s="170"/>
      <c r="G4" s="170"/>
      <c r="H4" s="170"/>
    </row>
    <row r="5" spans="2:8" ht="15.75">
      <c r="B5" s="96" t="s">
        <v>30</v>
      </c>
      <c r="C5" s="295" t="s">
        <v>158</v>
      </c>
      <c r="D5" s="296"/>
      <c r="E5" s="296"/>
      <c r="F5" s="296"/>
      <c r="G5" s="296"/>
      <c r="H5" s="297"/>
    </row>
    <row r="6" spans="2:8" ht="15.75">
      <c r="B6" s="94"/>
      <c r="C6" s="170"/>
      <c r="D6" s="170"/>
      <c r="E6" s="172"/>
      <c r="F6" s="172"/>
      <c r="G6" s="172"/>
      <c r="H6" s="172"/>
    </row>
    <row r="7" spans="2:8" ht="15.75">
      <c r="B7" s="96" t="s">
        <v>31</v>
      </c>
      <c r="C7" s="295" t="s">
        <v>168</v>
      </c>
      <c r="D7" s="296"/>
      <c r="E7" s="296"/>
      <c r="F7" s="296"/>
      <c r="G7" s="296"/>
      <c r="H7" s="297"/>
    </row>
    <row r="8" spans="2:8" ht="12.75">
      <c r="B8" s="5"/>
      <c r="C8" s="5"/>
      <c r="D8" s="5"/>
      <c r="E8" s="5"/>
      <c r="F8" s="5"/>
      <c r="G8" s="5"/>
      <c r="H8" s="5"/>
    </row>
    <row r="9" spans="1:13" s="4" customFormat="1" ht="65.25" customHeight="1">
      <c r="A9" s="280" t="s">
        <v>10</v>
      </c>
      <c r="B9" s="280"/>
      <c r="C9" s="280"/>
      <c r="D9" s="280"/>
      <c r="E9" s="280"/>
      <c r="F9" s="280"/>
      <c r="G9" s="280"/>
      <c r="H9" s="280"/>
      <c r="I9" s="152"/>
      <c r="J9" s="152"/>
      <c r="K9" s="152"/>
      <c r="L9" s="152"/>
      <c r="M9" s="152"/>
    </row>
    <row r="10" spans="1:13" ht="55.5" customHeight="1">
      <c r="A10" s="280" t="s">
        <v>16</v>
      </c>
      <c r="B10" s="280"/>
      <c r="C10" s="280"/>
      <c r="D10" s="280"/>
      <c r="E10" s="280"/>
      <c r="F10" s="280"/>
      <c r="G10" s="280"/>
      <c r="H10" s="280"/>
      <c r="I10" s="19"/>
      <c r="J10" s="19"/>
      <c r="K10" s="19"/>
      <c r="L10" s="19"/>
      <c r="M10" s="4"/>
    </row>
    <row r="11" spans="1:13" ht="41.25" customHeight="1">
      <c r="A11" s="280" t="s">
        <v>14</v>
      </c>
      <c r="B11" s="280"/>
      <c r="C11" s="280"/>
      <c r="D11" s="280"/>
      <c r="E11" s="280"/>
      <c r="F11" s="280"/>
      <c r="G11" s="280"/>
      <c r="H11" s="280"/>
      <c r="I11" s="19"/>
      <c r="J11" s="19"/>
      <c r="K11" s="19"/>
      <c r="L11" s="19"/>
      <c r="M11" s="4"/>
    </row>
    <row r="12" spans="1:13" ht="19.5" customHeight="1">
      <c r="A12" s="118"/>
      <c r="B12" s="118"/>
      <c r="C12" s="118"/>
      <c r="D12" s="118"/>
      <c r="E12" s="118"/>
      <c r="F12" s="118"/>
      <c r="G12" s="118"/>
      <c r="H12" s="118"/>
      <c r="I12" s="19"/>
      <c r="J12" s="19"/>
      <c r="K12" s="19"/>
      <c r="L12" s="19"/>
      <c r="M12" s="4"/>
    </row>
    <row r="13" spans="1:13" ht="15.75" customHeight="1">
      <c r="A13" s="264" t="s">
        <v>40</v>
      </c>
      <c r="B13" s="264"/>
      <c r="C13" s="264"/>
      <c r="D13" s="264"/>
      <c r="E13" s="264"/>
      <c r="F13" s="264"/>
      <c r="G13" s="264"/>
      <c r="H13" s="264"/>
      <c r="I13" s="18"/>
      <c r="J13" s="18"/>
      <c r="K13" s="18"/>
      <c r="L13" s="18"/>
      <c r="M13" s="4"/>
    </row>
    <row r="14" spans="1:13" ht="17.25" customHeight="1">
      <c r="A14" s="264" t="s">
        <v>41</v>
      </c>
      <c r="B14" s="264"/>
      <c r="C14" s="264"/>
      <c r="D14" s="264"/>
      <c r="E14" s="264"/>
      <c r="F14" s="264"/>
      <c r="G14" s="264"/>
      <c r="H14" s="264"/>
      <c r="I14" s="18"/>
      <c r="J14" s="18"/>
      <c r="K14" s="18"/>
      <c r="L14" s="18"/>
      <c r="M14" s="18"/>
    </row>
    <row r="15" spans="1:13" ht="16.5" customHeight="1">
      <c r="A15" s="264" t="s">
        <v>42</v>
      </c>
      <c r="B15" s="264"/>
      <c r="C15" s="264"/>
      <c r="D15" s="264"/>
      <c r="E15" s="264"/>
      <c r="F15" s="264"/>
      <c r="G15" s="264"/>
      <c r="H15" s="264"/>
      <c r="I15" s="19"/>
      <c r="J15" s="19"/>
      <c r="K15" s="19"/>
      <c r="L15" s="19"/>
      <c r="M15" s="4"/>
    </row>
    <row r="16" spans="2:13" ht="12" customHeight="1" thickBot="1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4"/>
    </row>
    <row r="17" spans="1:8" ht="22.5" customHeight="1">
      <c r="A17" s="301" t="s">
        <v>79</v>
      </c>
      <c r="B17" s="299" t="s">
        <v>74</v>
      </c>
      <c r="C17" s="299" t="s">
        <v>44</v>
      </c>
      <c r="D17" s="299"/>
      <c r="E17" s="299"/>
      <c r="F17" s="299" t="s">
        <v>45</v>
      </c>
      <c r="G17" s="299"/>
      <c r="H17" s="300"/>
    </row>
    <row r="18" spans="1:8" ht="14.25" customHeight="1">
      <c r="A18" s="302"/>
      <c r="B18" s="298"/>
      <c r="C18" s="75" t="s">
        <v>37</v>
      </c>
      <c r="D18" s="75" t="s">
        <v>38</v>
      </c>
      <c r="E18" s="75" t="s">
        <v>33</v>
      </c>
      <c r="F18" s="75" t="s">
        <v>37</v>
      </c>
      <c r="G18" s="75" t="s">
        <v>38</v>
      </c>
      <c r="H18" s="136" t="s">
        <v>33</v>
      </c>
    </row>
    <row r="19" spans="1:8" ht="12" customHeight="1" thickBot="1">
      <c r="A19" s="137">
        <v>1</v>
      </c>
      <c r="B19" s="138">
        <v>2</v>
      </c>
      <c r="C19" s="138">
        <v>3</v>
      </c>
      <c r="D19" s="138">
        <v>4</v>
      </c>
      <c r="E19" s="138">
        <v>5</v>
      </c>
      <c r="F19" s="138">
        <v>6</v>
      </c>
      <c r="G19" s="138">
        <v>7</v>
      </c>
      <c r="H19" s="139">
        <v>8</v>
      </c>
    </row>
    <row r="20" spans="1:8" ht="21" customHeight="1">
      <c r="A20" s="134">
        <v>1</v>
      </c>
      <c r="B20" s="135" t="s">
        <v>116</v>
      </c>
      <c r="C20" s="181">
        <v>242</v>
      </c>
      <c r="D20" s="181">
        <v>124</v>
      </c>
      <c r="E20" s="181">
        <f>C20+D20</f>
        <v>366</v>
      </c>
      <c r="F20" s="181">
        <v>1316</v>
      </c>
      <c r="G20" s="181">
        <v>641</v>
      </c>
      <c r="H20" s="181">
        <f>F20+G20</f>
        <v>1957</v>
      </c>
    </row>
    <row r="21" spans="1:8" ht="31.5" customHeight="1">
      <c r="A21" s="78">
        <v>2</v>
      </c>
      <c r="B21" s="76" t="s">
        <v>115</v>
      </c>
      <c r="C21" s="182">
        <v>7</v>
      </c>
      <c r="D21" s="182">
        <v>11</v>
      </c>
      <c r="E21" s="181">
        <f>C21+D21</f>
        <v>18</v>
      </c>
      <c r="F21" s="182">
        <v>28</v>
      </c>
      <c r="G21" s="182">
        <v>50</v>
      </c>
      <c r="H21" s="181">
        <f>F21+G21</f>
        <v>78</v>
      </c>
    </row>
    <row r="22" spans="1:8" ht="31.5" customHeight="1">
      <c r="A22" s="79"/>
      <c r="B22" s="77" t="s">
        <v>117</v>
      </c>
      <c r="C22" s="182">
        <v>1</v>
      </c>
      <c r="D22" s="182">
        <v>0</v>
      </c>
      <c r="E22" s="181">
        <f>C22+D22</f>
        <v>1</v>
      </c>
      <c r="F22" s="182">
        <v>1</v>
      </c>
      <c r="G22" s="182">
        <v>0</v>
      </c>
      <c r="H22" s="181">
        <f>F22+G22</f>
        <v>1</v>
      </c>
    </row>
    <row r="23" spans="1:8" ht="15.75" customHeight="1">
      <c r="A23" s="298" t="s">
        <v>39</v>
      </c>
      <c r="B23" s="298"/>
      <c r="C23" s="277"/>
      <c r="D23" s="277"/>
      <c r="E23" s="277"/>
      <c r="F23" s="277"/>
      <c r="G23" s="277"/>
      <c r="H23" s="277"/>
    </row>
    <row r="25" spans="1:4" ht="14.25" customHeight="1">
      <c r="A25" s="274" t="s">
        <v>34</v>
      </c>
      <c r="B25" s="274"/>
      <c r="C25" s="65"/>
      <c r="D25" s="223"/>
    </row>
    <row r="26" spans="1:4" ht="15.75" customHeight="1">
      <c r="A26" s="274" t="s">
        <v>35</v>
      </c>
      <c r="B26" s="274"/>
      <c r="C26" s="274"/>
      <c r="D26" s="274"/>
    </row>
  </sheetData>
  <sheetProtection selectLockedCells="1" selectUnlockedCells="1"/>
  <mergeCells count="18">
    <mergeCell ref="A26:D26"/>
    <mergeCell ref="C7:H7"/>
    <mergeCell ref="C17:E17"/>
    <mergeCell ref="F17:H17"/>
    <mergeCell ref="A17:A18"/>
    <mergeCell ref="B17:B18"/>
    <mergeCell ref="A15:H15"/>
    <mergeCell ref="A9:H9"/>
    <mergeCell ref="A1:H1"/>
    <mergeCell ref="C3:H3"/>
    <mergeCell ref="C5:H5"/>
    <mergeCell ref="A25:B25"/>
    <mergeCell ref="A23:B23"/>
    <mergeCell ref="C23:H23"/>
    <mergeCell ref="A10:H10"/>
    <mergeCell ref="A11:H11"/>
    <mergeCell ref="A13:H13"/>
    <mergeCell ref="A14:H14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SheetLayoutView="100" zoomScalePageLayoutView="0" workbookViewId="0" topLeftCell="A16">
      <selection activeCell="E27" sqref="E27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8" width="10.7109375" style="0" customWidth="1"/>
  </cols>
  <sheetData>
    <row r="1" spans="1:8" ht="27.75" customHeight="1">
      <c r="A1" s="287" t="s">
        <v>110</v>
      </c>
      <c r="B1" s="287"/>
      <c r="C1" s="287"/>
      <c r="D1" s="287"/>
      <c r="E1" s="287"/>
      <c r="F1" s="287"/>
      <c r="G1" s="287"/>
      <c r="H1" s="287"/>
    </row>
    <row r="2" spans="2:8" ht="12.75">
      <c r="B2" s="2"/>
      <c r="C2" s="2"/>
      <c r="D2" s="2"/>
      <c r="E2" s="3"/>
      <c r="F2" s="2"/>
      <c r="G2" s="2"/>
      <c r="H2" s="2"/>
    </row>
    <row r="3" spans="2:8" ht="37.5" customHeight="1">
      <c r="B3" s="96" t="s">
        <v>152</v>
      </c>
      <c r="C3" s="295" t="s">
        <v>159</v>
      </c>
      <c r="D3" s="296"/>
      <c r="E3" s="296"/>
      <c r="F3" s="296"/>
      <c r="G3" s="296"/>
      <c r="H3" s="297"/>
    </row>
    <row r="4" spans="2:8" ht="15.75">
      <c r="B4" s="94"/>
      <c r="C4" s="170"/>
      <c r="D4" s="170"/>
      <c r="E4" s="170"/>
      <c r="F4" s="170"/>
      <c r="G4" s="170"/>
      <c r="H4" s="170"/>
    </row>
    <row r="5" spans="2:8" ht="15.75">
      <c r="B5" s="96" t="s">
        <v>30</v>
      </c>
      <c r="C5" s="295" t="s">
        <v>158</v>
      </c>
      <c r="D5" s="296"/>
      <c r="E5" s="296"/>
      <c r="F5" s="296"/>
      <c r="G5" s="296"/>
      <c r="H5" s="297"/>
    </row>
    <row r="6" spans="2:8" ht="15.75">
      <c r="B6" s="94"/>
      <c r="C6" s="170"/>
      <c r="D6" s="170"/>
      <c r="E6" s="172"/>
      <c r="F6" s="172"/>
      <c r="G6" s="172"/>
      <c r="H6" s="172"/>
    </row>
    <row r="7" spans="2:8" ht="15.75">
      <c r="B7" s="96" t="s">
        <v>31</v>
      </c>
      <c r="C7" s="295" t="s">
        <v>168</v>
      </c>
      <c r="D7" s="296"/>
      <c r="E7" s="296"/>
      <c r="F7" s="296"/>
      <c r="G7" s="296"/>
      <c r="H7" s="297"/>
    </row>
    <row r="8" spans="2:8" ht="12.75">
      <c r="B8" s="5"/>
      <c r="C8" s="5"/>
      <c r="D8" s="5"/>
      <c r="E8" s="5"/>
      <c r="F8" s="5"/>
      <c r="G8" s="5"/>
      <c r="H8" s="5"/>
    </row>
    <row r="9" spans="1:13" s="4" customFormat="1" ht="65.25" customHeight="1">
      <c r="A9" s="280" t="s">
        <v>10</v>
      </c>
      <c r="B9" s="280"/>
      <c r="C9" s="280"/>
      <c r="D9" s="280"/>
      <c r="E9" s="280"/>
      <c r="F9" s="280"/>
      <c r="G9" s="280"/>
      <c r="H9" s="280"/>
      <c r="I9" s="152"/>
      <c r="J9" s="152"/>
      <c r="K9" s="152"/>
      <c r="L9" s="152"/>
      <c r="M9" s="152"/>
    </row>
    <row r="10" spans="1:8" ht="40.5" customHeight="1">
      <c r="A10" s="280" t="s">
        <v>17</v>
      </c>
      <c r="B10" s="305"/>
      <c r="C10" s="305"/>
      <c r="D10" s="305"/>
      <c r="E10" s="305"/>
      <c r="F10" s="305"/>
      <c r="G10" s="305"/>
      <c r="H10" s="305"/>
    </row>
    <row r="11" spans="1:8" ht="79.5" customHeight="1">
      <c r="A11" s="280" t="s">
        <v>15</v>
      </c>
      <c r="B11" s="280"/>
      <c r="C11" s="280"/>
      <c r="D11" s="280"/>
      <c r="E11" s="280"/>
      <c r="F11" s="280"/>
      <c r="G11" s="280"/>
      <c r="H11" s="280"/>
    </row>
    <row r="12" spans="1:8" ht="42.75" customHeight="1">
      <c r="A12" s="280" t="s">
        <v>26</v>
      </c>
      <c r="B12" s="280"/>
      <c r="C12" s="280"/>
      <c r="D12" s="280"/>
      <c r="E12" s="280"/>
      <c r="F12" s="280"/>
      <c r="G12" s="280"/>
      <c r="H12" s="280"/>
    </row>
    <row r="13" spans="1:8" ht="19.5" customHeight="1">
      <c r="A13" s="118"/>
      <c r="B13" s="118"/>
      <c r="C13" s="118"/>
      <c r="D13" s="118"/>
      <c r="E13" s="118"/>
      <c r="F13" s="118"/>
      <c r="G13" s="118"/>
      <c r="H13" s="118"/>
    </row>
    <row r="14" spans="1:13" ht="15.75" customHeight="1">
      <c r="A14" s="264" t="s">
        <v>40</v>
      </c>
      <c r="B14" s="264"/>
      <c r="C14" s="264"/>
      <c r="D14" s="264"/>
      <c r="E14" s="264"/>
      <c r="F14" s="264"/>
      <c r="G14" s="264"/>
      <c r="H14" s="264"/>
      <c r="I14" s="18"/>
      <c r="J14" s="18"/>
      <c r="K14" s="18"/>
      <c r="L14" s="18"/>
      <c r="M14" s="4"/>
    </row>
    <row r="15" spans="1:13" ht="17.25" customHeight="1">
      <c r="A15" s="264" t="s">
        <v>41</v>
      </c>
      <c r="B15" s="264"/>
      <c r="C15" s="264"/>
      <c r="D15" s="264"/>
      <c r="E15" s="264"/>
      <c r="F15" s="264"/>
      <c r="G15" s="264"/>
      <c r="H15" s="264"/>
      <c r="I15" s="18"/>
      <c r="J15" s="18"/>
      <c r="K15" s="18"/>
      <c r="L15" s="18"/>
      <c r="M15" s="18"/>
    </row>
    <row r="16" spans="1:13" ht="16.5" customHeight="1">
      <c r="A16" s="264" t="s">
        <v>42</v>
      </c>
      <c r="B16" s="264"/>
      <c r="C16" s="264"/>
      <c r="D16" s="264"/>
      <c r="E16" s="264"/>
      <c r="F16" s="264"/>
      <c r="G16" s="264"/>
      <c r="H16" s="264"/>
      <c r="I16" s="19"/>
      <c r="J16" s="19"/>
      <c r="K16" s="19"/>
      <c r="L16" s="19"/>
      <c r="M16" s="4"/>
    </row>
    <row r="17" spans="2:13" ht="12" customHeight="1" thickBot="1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4"/>
    </row>
    <row r="18" spans="1:8" ht="19.5" customHeight="1">
      <c r="A18" s="307" t="s">
        <v>79</v>
      </c>
      <c r="B18" s="303" t="s">
        <v>100</v>
      </c>
      <c r="C18" s="303" t="s">
        <v>44</v>
      </c>
      <c r="D18" s="303"/>
      <c r="E18" s="303"/>
      <c r="F18" s="303" t="s">
        <v>45</v>
      </c>
      <c r="G18" s="303"/>
      <c r="H18" s="304"/>
    </row>
    <row r="19" spans="1:8" ht="18.75" customHeight="1">
      <c r="A19" s="308"/>
      <c r="B19" s="272"/>
      <c r="C19" s="74" t="s">
        <v>37</v>
      </c>
      <c r="D19" s="74" t="s">
        <v>38</v>
      </c>
      <c r="E19" s="74" t="s">
        <v>33</v>
      </c>
      <c r="F19" s="74" t="s">
        <v>37</v>
      </c>
      <c r="G19" s="74" t="s">
        <v>38</v>
      </c>
      <c r="H19" s="113" t="s">
        <v>33</v>
      </c>
    </row>
    <row r="20" spans="1:8" ht="13.5" customHeight="1" thickBot="1">
      <c r="A20" s="140">
        <v>1</v>
      </c>
      <c r="B20" s="141">
        <v>2</v>
      </c>
      <c r="C20" s="141">
        <v>3</v>
      </c>
      <c r="D20" s="141">
        <v>4</v>
      </c>
      <c r="E20" s="141">
        <v>5</v>
      </c>
      <c r="F20" s="141">
        <v>6</v>
      </c>
      <c r="G20" s="141">
        <v>7</v>
      </c>
      <c r="H20" s="142">
        <v>8</v>
      </c>
    </row>
    <row r="21" spans="1:11" ht="27" customHeight="1">
      <c r="A21" s="79">
        <v>1</v>
      </c>
      <c r="B21" s="112" t="s">
        <v>78</v>
      </c>
      <c r="C21" s="181">
        <v>33</v>
      </c>
      <c r="D21" s="181">
        <v>34</v>
      </c>
      <c r="E21" s="181">
        <v>67</v>
      </c>
      <c r="F21" s="181">
        <v>247</v>
      </c>
      <c r="G21" s="181">
        <v>347</v>
      </c>
      <c r="H21" s="181">
        <v>594</v>
      </c>
      <c r="I21" s="187"/>
      <c r="J21" s="187"/>
      <c r="K21" s="187"/>
    </row>
    <row r="22" spans="1:11" ht="21" customHeight="1">
      <c r="A22" s="48">
        <v>2</v>
      </c>
      <c r="B22" s="51" t="s">
        <v>90</v>
      </c>
      <c r="C22" s="182">
        <v>473</v>
      </c>
      <c r="D22" s="182">
        <v>331</v>
      </c>
      <c r="E22" s="181">
        <v>804</v>
      </c>
      <c r="F22" s="182">
        <v>1630</v>
      </c>
      <c r="G22" s="182">
        <v>1091</v>
      </c>
      <c r="H22" s="181">
        <v>2721</v>
      </c>
      <c r="I22" s="187"/>
      <c r="J22" s="187"/>
      <c r="K22" s="187"/>
    </row>
    <row r="23" spans="1:11" ht="21" customHeight="1">
      <c r="A23" s="48">
        <v>3</v>
      </c>
      <c r="B23" s="51" t="s">
        <v>76</v>
      </c>
      <c r="C23" s="182">
        <v>46</v>
      </c>
      <c r="D23" s="182">
        <v>6</v>
      </c>
      <c r="E23" s="181">
        <v>52</v>
      </c>
      <c r="F23" s="182">
        <v>241</v>
      </c>
      <c r="G23" s="182">
        <v>53</v>
      </c>
      <c r="H23" s="181">
        <v>294</v>
      </c>
      <c r="I23" s="187"/>
      <c r="J23" s="187"/>
      <c r="K23" s="187"/>
    </row>
    <row r="24" spans="1:11" ht="21" customHeight="1">
      <c r="A24" s="48">
        <v>4</v>
      </c>
      <c r="B24" s="51" t="s">
        <v>77</v>
      </c>
      <c r="C24" s="182">
        <v>197</v>
      </c>
      <c r="D24" s="182">
        <v>50</v>
      </c>
      <c r="E24" s="181">
        <v>247</v>
      </c>
      <c r="F24" s="182">
        <v>582</v>
      </c>
      <c r="G24" s="182">
        <v>200</v>
      </c>
      <c r="H24" s="181">
        <v>782</v>
      </c>
      <c r="I24" s="187"/>
      <c r="J24" s="187"/>
      <c r="K24" s="187"/>
    </row>
    <row r="25" spans="1:8" ht="15.75" customHeight="1">
      <c r="A25" s="298" t="s">
        <v>39</v>
      </c>
      <c r="B25" s="298"/>
      <c r="C25" s="306"/>
      <c r="D25" s="306"/>
      <c r="E25" s="306"/>
      <c r="F25" s="306"/>
      <c r="G25" s="306"/>
      <c r="H25" s="306"/>
    </row>
    <row r="27" spans="3:8" ht="12.75">
      <c r="C27" s="187"/>
      <c r="D27" s="187"/>
      <c r="E27" s="224"/>
      <c r="F27" s="187"/>
      <c r="G27" s="187"/>
      <c r="H27" s="187"/>
    </row>
    <row r="28" spans="1:5" ht="14.25" customHeight="1">
      <c r="A28" s="274" t="s">
        <v>34</v>
      </c>
      <c r="B28" s="274"/>
      <c r="C28" s="188"/>
      <c r="D28" s="188"/>
      <c r="E28" s="188"/>
    </row>
    <row r="29" spans="1:4" ht="15.75" customHeight="1">
      <c r="A29" s="274" t="s">
        <v>35</v>
      </c>
      <c r="B29" s="274"/>
      <c r="C29" s="274"/>
      <c r="D29" s="274"/>
    </row>
  </sheetData>
  <sheetProtection selectLockedCells="1" selectUnlockedCells="1"/>
  <mergeCells count="19">
    <mergeCell ref="A25:B25"/>
    <mergeCell ref="C25:H25"/>
    <mergeCell ref="A29:D29"/>
    <mergeCell ref="A28:B28"/>
    <mergeCell ref="A15:H15"/>
    <mergeCell ref="A11:H11"/>
    <mergeCell ref="A16:H16"/>
    <mergeCell ref="A18:A19"/>
    <mergeCell ref="B18:B19"/>
    <mergeCell ref="C7:H7"/>
    <mergeCell ref="A1:H1"/>
    <mergeCell ref="C3:H3"/>
    <mergeCell ref="C18:E18"/>
    <mergeCell ref="F18:H18"/>
    <mergeCell ref="C5:H5"/>
    <mergeCell ref="A9:H9"/>
    <mergeCell ref="A12:H12"/>
    <mergeCell ref="A14:H14"/>
    <mergeCell ref="A10:H10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7">
      <selection activeCell="G11" sqref="G11"/>
    </sheetView>
  </sheetViews>
  <sheetFormatPr defaultColWidth="9.140625" defaultRowHeight="12.75"/>
  <cols>
    <col min="1" max="1" width="6.7109375" style="4" customWidth="1"/>
    <col min="2" max="2" width="27.7109375" style="4" customWidth="1"/>
    <col min="3" max="4" width="21.7109375" style="4" customWidth="1"/>
    <col min="5" max="8" width="8.7109375" style="4" customWidth="1"/>
    <col min="9" max="16384" width="9.140625" style="4" customWidth="1"/>
  </cols>
  <sheetData>
    <row r="1" spans="1:4" ht="30" customHeight="1">
      <c r="A1" s="265" t="s">
        <v>27</v>
      </c>
      <c r="B1" s="265"/>
      <c r="C1" s="265"/>
      <c r="D1" s="265"/>
    </row>
    <row r="2" spans="3:4" ht="11.25" customHeight="1">
      <c r="C2" s="31"/>
      <c r="D2" s="32"/>
    </row>
    <row r="3" spans="1:4" ht="42" customHeight="1">
      <c r="A3" s="316" t="s">
        <v>152</v>
      </c>
      <c r="B3" s="316"/>
      <c r="C3" s="275" t="s">
        <v>159</v>
      </c>
      <c r="D3" s="275"/>
    </row>
    <row r="4" spans="1:4" ht="15.75">
      <c r="A4" s="94"/>
      <c r="B4" s="94"/>
      <c r="C4" s="170"/>
      <c r="D4" s="170"/>
    </row>
    <row r="5" spans="1:4" ht="15.75">
      <c r="A5" s="317" t="s">
        <v>30</v>
      </c>
      <c r="B5" s="317"/>
      <c r="C5" s="318" t="s">
        <v>158</v>
      </c>
      <c r="D5" s="318"/>
    </row>
    <row r="6" spans="1:4" ht="15.75">
      <c r="A6" s="94"/>
      <c r="B6" s="94"/>
      <c r="C6" s="170"/>
      <c r="D6" s="170"/>
    </row>
    <row r="7" spans="1:4" ht="13.5" customHeight="1">
      <c r="A7" s="315" t="s">
        <v>31</v>
      </c>
      <c r="B7" s="315"/>
      <c r="C7" s="275" t="s">
        <v>168</v>
      </c>
      <c r="D7" s="275"/>
    </row>
    <row r="8" spans="1:2" ht="15">
      <c r="A8" s="94"/>
      <c r="B8" s="94"/>
    </row>
    <row r="9" spans="1:4" ht="64.5" customHeight="1">
      <c r="A9" s="310" t="s">
        <v>10</v>
      </c>
      <c r="B9" s="310"/>
      <c r="C9" s="310"/>
      <c r="D9" s="310"/>
    </row>
    <row r="10" spans="1:4" ht="39" customHeight="1">
      <c r="A10" s="310" t="s">
        <v>4</v>
      </c>
      <c r="B10" s="310"/>
      <c r="C10" s="310"/>
      <c r="D10" s="310"/>
    </row>
    <row r="11" spans="1:2" ht="15">
      <c r="A11" s="94"/>
      <c r="B11" s="94"/>
    </row>
    <row r="12" spans="1:4" ht="14.25" customHeight="1">
      <c r="A12" s="309" t="s">
        <v>28</v>
      </c>
      <c r="B12" s="309"/>
      <c r="C12" s="309"/>
      <c r="D12" s="309"/>
    </row>
    <row r="13" spans="1:11" ht="13.5" customHeight="1">
      <c r="A13" s="264" t="s">
        <v>42</v>
      </c>
      <c r="B13" s="264"/>
      <c r="C13" s="264"/>
      <c r="D13" s="264"/>
      <c r="K13" s="25"/>
    </row>
    <row r="14" spans="1:3" ht="12" customHeight="1" thickBot="1">
      <c r="A14" s="18"/>
      <c r="B14" s="19"/>
      <c r="C14" s="19"/>
    </row>
    <row r="15" spans="1:4" ht="20.25" customHeight="1">
      <c r="A15" s="283" t="s">
        <v>46</v>
      </c>
      <c r="B15" s="285" t="s">
        <v>99</v>
      </c>
      <c r="C15" s="285" t="s">
        <v>112</v>
      </c>
      <c r="D15" s="313"/>
    </row>
    <row r="16" spans="1:4" s="25" customFormat="1" ht="18.75" customHeight="1">
      <c r="A16" s="284"/>
      <c r="B16" s="286"/>
      <c r="C16" s="70" t="s">
        <v>44</v>
      </c>
      <c r="D16" s="130" t="s">
        <v>45</v>
      </c>
    </row>
    <row r="17" spans="1:4" ht="15.75" customHeight="1" thickBot="1">
      <c r="A17" s="144">
        <v>1</v>
      </c>
      <c r="B17" s="145">
        <v>2</v>
      </c>
      <c r="C17" s="145">
        <v>3</v>
      </c>
      <c r="D17" s="146">
        <v>4</v>
      </c>
    </row>
    <row r="18" spans="1:4" ht="27" customHeight="1">
      <c r="A18" s="143">
        <v>1</v>
      </c>
      <c r="B18" s="129" t="s">
        <v>56</v>
      </c>
      <c r="C18" s="189">
        <v>0</v>
      </c>
      <c r="D18" s="189">
        <v>0</v>
      </c>
    </row>
    <row r="19" spans="1:4" ht="27.75" customHeight="1">
      <c r="A19" s="11">
        <v>2</v>
      </c>
      <c r="B19" s="27" t="s">
        <v>118</v>
      </c>
      <c r="C19" s="190">
        <v>0</v>
      </c>
      <c r="D19" s="190">
        <v>0</v>
      </c>
    </row>
    <row r="20" spans="1:4" ht="27.75" customHeight="1">
      <c r="A20" s="11">
        <v>3</v>
      </c>
      <c r="B20" s="27" t="s">
        <v>119</v>
      </c>
      <c r="C20" s="190">
        <v>0</v>
      </c>
      <c r="D20" s="190">
        <v>0</v>
      </c>
    </row>
    <row r="21" spans="1:4" ht="27" customHeight="1">
      <c r="A21" s="11">
        <v>4</v>
      </c>
      <c r="B21" s="27" t="s">
        <v>57</v>
      </c>
      <c r="C21" s="190">
        <v>0</v>
      </c>
      <c r="D21" s="190">
        <v>0</v>
      </c>
    </row>
    <row r="22" spans="1:4" ht="27" customHeight="1">
      <c r="A22" s="11">
        <v>5</v>
      </c>
      <c r="B22" s="80" t="s">
        <v>33</v>
      </c>
      <c r="C22" s="191">
        <f>SUM(C18:C21)</f>
        <v>0</v>
      </c>
      <c r="D22" s="191">
        <f>SUM(D18:D21)</f>
        <v>0</v>
      </c>
    </row>
    <row r="23" spans="1:4" ht="27" customHeight="1">
      <c r="A23" s="286" t="s">
        <v>39</v>
      </c>
      <c r="B23" s="286"/>
      <c r="C23" s="314"/>
      <c r="D23" s="314"/>
    </row>
    <row r="24" spans="1:4" ht="15" customHeight="1">
      <c r="A24" s="13"/>
      <c r="B24" s="13"/>
      <c r="C24" s="33"/>
      <c r="D24" s="33"/>
    </row>
    <row r="25" spans="1:4" ht="111.75" customHeight="1">
      <c r="A25" s="311" t="s">
        <v>12</v>
      </c>
      <c r="B25" s="312"/>
      <c r="C25" s="312"/>
      <c r="D25" s="312"/>
    </row>
    <row r="26" spans="1:4" ht="139.5" customHeight="1">
      <c r="A26" s="311" t="s">
        <v>1</v>
      </c>
      <c r="B26" s="311"/>
      <c r="C26" s="311"/>
      <c r="D26" s="311"/>
    </row>
    <row r="27" spans="1:4" ht="19.5" customHeight="1">
      <c r="A27" s="106"/>
      <c r="B27" s="106"/>
      <c r="C27" s="106"/>
      <c r="D27" s="106"/>
    </row>
    <row r="28" spans="1:2" ht="15.75" customHeight="1">
      <c r="A28" s="266" t="s">
        <v>34</v>
      </c>
      <c r="B28" s="266"/>
    </row>
    <row r="29" spans="1:2" ht="15.75" customHeight="1">
      <c r="A29" s="266" t="s">
        <v>35</v>
      </c>
      <c r="B29" s="266"/>
    </row>
  </sheetData>
  <sheetProtection selectLockedCells="1" selectUnlockedCells="1"/>
  <mergeCells count="20">
    <mergeCell ref="C15:D15"/>
    <mergeCell ref="A23:B23"/>
    <mergeCell ref="C23:D23"/>
    <mergeCell ref="A7:B7"/>
    <mergeCell ref="C7:D7"/>
    <mergeCell ref="A1:D1"/>
    <mergeCell ref="A3:B3"/>
    <mergeCell ref="C3:D3"/>
    <mergeCell ref="A5:B5"/>
    <mergeCell ref="C5:D5"/>
    <mergeCell ref="A12:D12"/>
    <mergeCell ref="A13:D13"/>
    <mergeCell ref="A10:D10"/>
    <mergeCell ref="A9:D9"/>
    <mergeCell ref="A28:B28"/>
    <mergeCell ref="A29:B29"/>
    <mergeCell ref="A15:A16"/>
    <mergeCell ref="B15:B16"/>
    <mergeCell ref="A25:D25"/>
    <mergeCell ref="A26:D26"/>
  </mergeCells>
  <printOptions horizontalCentered="1"/>
  <pageMargins left="0.7875" right="0.7875" top="0.7875000000000001" bottom="0.7875" header="0.5118055555555556" footer="0.5118055555555556"/>
  <pageSetup fitToHeight="1" fitToWidth="1" horizontalDpi="300" verticalDpi="3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K29"/>
  <sheetViews>
    <sheetView tabSelected="1" zoomScalePageLayoutView="0" workbookViewId="0" topLeftCell="A1">
      <selection activeCell="J26" sqref="J26"/>
    </sheetView>
  </sheetViews>
  <sheetFormatPr defaultColWidth="9.140625" defaultRowHeight="12.75"/>
  <cols>
    <col min="1" max="1" width="14.57421875" style="88" customWidth="1"/>
    <col min="2" max="3" width="14.7109375" style="88" customWidth="1"/>
    <col min="4" max="11" width="16.7109375" style="88" customWidth="1"/>
    <col min="12" max="16384" width="9.140625" style="88" customWidth="1"/>
  </cols>
  <sheetData>
    <row r="5" spans="1:11" ht="15.75">
      <c r="A5" s="331" t="s">
        <v>135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</row>
    <row r="6" s="4" customFormat="1" ht="12.75"/>
    <row r="7" spans="1:11" s="4" customFormat="1" ht="15.75">
      <c r="A7" s="332" t="s">
        <v>152</v>
      </c>
      <c r="B7" s="332"/>
      <c r="C7" s="333" t="s">
        <v>159</v>
      </c>
      <c r="D7" s="334"/>
      <c r="E7" s="334"/>
      <c r="F7" s="334"/>
      <c r="G7" s="334"/>
      <c r="H7" s="334"/>
      <c r="I7" s="334"/>
      <c r="J7" s="334"/>
      <c r="K7" s="335"/>
    </row>
    <row r="8" spans="1:11" s="4" customFormat="1" ht="15.75">
      <c r="A8" s="94"/>
      <c r="B8" s="98"/>
      <c r="C8" s="173"/>
      <c r="D8" s="173"/>
      <c r="E8" s="173"/>
      <c r="F8" s="173"/>
      <c r="G8" s="173"/>
      <c r="H8" s="169"/>
      <c r="I8" s="169"/>
      <c r="J8" s="169"/>
      <c r="K8" s="169"/>
    </row>
    <row r="9" spans="1:11" s="4" customFormat="1" ht="15.75">
      <c r="A9" s="332" t="s">
        <v>30</v>
      </c>
      <c r="B9" s="332"/>
      <c r="C9" s="333" t="s">
        <v>158</v>
      </c>
      <c r="D9" s="334"/>
      <c r="E9" s="334"/>
      <c r="F9" s="334"/>
      <c r="G9" s="334"/>
      <c r="H9" s="334"/>
      <c r="I9" s="334"/>
      <c r="J9" s="334"/>
      <c r="K9" s="335"/>
    </row>
    <row r="10" spans="1:11" s="4" customFormat="1" ht="15.75">
      <c r="A10" s="94"/>
      <c r="B10" s="94"/>
      <c r="C10" s="171"/>
      <c r="D10" s="171"/>
      <c r="E10" s="171"/>
      <c r="F10" s="173"/>
      <c r="G10" s="173"/>
      <c r="H10" s="169"/>
      <c r="I10" s="169"/>
      <c r="J10" s="169"/>
      <c r="K10" s="169"/>
    </row>
    <row r="11" spans="1:11" s="4" customFormat="1" ht="15.75">
      <c r="A11" s="332" t="s">
        <v>31</v>
      </c>
      <c r="B11" s="332"/>
      <c r="C11" s="333" t="s">
        <v>168</v>
      </c>
      <c r="D11" s="334"/>
      <c r="E11" s="334"/>
      <c r="F11" s="334"/>
      <c r="G11" s="334"/>
      <c r="H11" s="334"/>
      <c r="I11" s="334"/>
      <c r="J11" s="334"/>
      <c r="K11" s="335"/>
    </row>
    <row r="12" spans="1:11" s="4" customFormat="1" ht="15">
      <c r="A12" s="94"/>
      <c r="B12" s="94"/>
      <c r="C12" s="5"/>
      <c r="D12" s="5"/>
      <c r="E12" s="5"/>
      <c r="F12" s="5"/>
      <c r="G12" s="5"/>
      <c r="H12" s="5"/>
      <c r="I12" s="5"/>
      <c r="J12" s="5"/>
      <c r="K12" s="5"/>
    </row>
    <row r="13" spans="1:11" s="4" customFormat="1" ht="39" customHeight="1">
      <c r="A13" s="319" t="s">
        <v>5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</row>
    <row r="14" spans="1:11" s="4" customFormat="1" ht="27" customHeight="1">
      <c r="A14" s="239" t="s">
        <v>23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</row>
    <row r="15" ht="13.5" thickBot="1"/>
    <row r="16" spans="1:11" ht="29.25" customHeight="1">
      <c r="A16" s="321" t="s">
        <v>130</v>
      </c>
      <c r="B16" s="329" t="s">
        <v>132</v>
      </c>
      <c r="C16" s="329"/>
      <c r="D16" s="329"/>
      <c r="E16" s="329"/>
      <c r="F16" s="329" t="s">
        <v>133</v>
      </c>
      <c r="G16" s="329"/>
      <c r="H16" s="329"/>
      <c r="I16" s="329"/>
      <c r="J16" s="329"/>
      <c r="K16" s="330"/>
    </row>
    <row r="17" spans="1:11" ht="12.75">
      <c r="A17" s="322"/>
      <c r="B17" s="327" t="s">
        <v>124</v>
      </c>
      <c r="C17" s="327"/>
      <c r="D17" s="327" t="s">
        <v>125</v>
      </c>
      <c r="E17" s="327" t="s">
        <v>154</v>
      </c>
      <c r="F17" s="327" t="s">
        <v>125</v>
      </c>
      <c r="G17" s="327" t="s">
        <v>155</v>
      </c>
      <c r="H17" s="327"/>
      <c r="I17" s="327"/>
      <c r="J17" s="327"/>
      <c r="K17" s="328" t="s">
        <v>126</v>
      </c>
    </row>
    <row r="18" spans="1:11" ht="38.25">
      <c r="A18" s="322"/>
      <c r="B18" s="89" t="s">
        <v>127</v>
      </c>
      <c r="C18" s="89" t="s">
        <v>62</v>
      </c>
      <c r="D18" s="327"/>
      <c r="E18" s="327"/>
      <c r="F18" s="327"/>
      <c r="G18" s="89" t="s">
        <v>33</v>
      </c>
      <c r="H18" s="89" t="s">
        <v>59</v>
      </c>
      <c r="I18" s="89" t="s">
        <v>65</v>
      </c>
      <c r="J18" s="89" t="s">
        <v>58</v>
      </c>
      <c r="K18" s="328"/>
    </row>
    <row r="19" spans="1:11" ht="13.5" thickBot="1">
      <c r="A19" s="323"/>
      <c r="B19" s="148">
        <v>1</v>
      </c>
      <c r="C19" s="148">
        <v>2</v>
      </c>
      <c r="D19" s="148">
        <v>3</v>
      </c>
      <c r="E19" s="148">
        <v>4</v>
      </c>
      <c r="F19" s="148" t="s">
        <v>128</v>
      </c>
      <c r="G19" s="148" t="s">
        <v>129</v>
      </c>
      <c r="H19" s="148">
        <v>7</v>
      </c>
      <c r="I19" s="148">
        <v>8</v>
      </c>
      <c r="J19" s="148">
        <v>9</v>
      </c>
      <c r="K19" s="149">
        <v>10</v>
      </c>
    </row>
    <row r="20" spans="1:11" ht="15.75">
      <c r="A20" s="147" t="s">
        <v>161</v>
      </c>
      <c r="B20" s="192">
        <v>6</v>
      </c>
      <c r="C20" s="192">
        <v>16</v>
      </c>
      <c r="D20" s="194">
        <f>3711241.53+1888683.18</f>
        <v>5599924.71</v>
      </c>
      <c r="E20" s="194">
        <f>3711241.53+1888683.18</f>
        <v>5599924.71</v>
      </c>
      <c r="F20" s="194">
        <f>G20+K20</f>
        <v>1113854.13</v>
      </c>
      <c r="G20" s="194">
        <f>H20+I20+J20</f>
        <v>1113854.13</v>
      </c>
      <c r="H20" s="194">
        <f>310561.27+803292.86</f>
        <v>1113854.13</v>
      </c>
      <c r="I20" s="194">
        <v>0</v>
      </c>
      <c r="J20" s="194">
        <v>0</v>
      </c>
      <c r="K20" s="194">
        <v>0</v>
      </c>
    </row>
    <row r="21" spans="1:11" ht="15.75">
      <c r="A21" s="147" t="s">
        <v>162</v>
      </c>
      <c r="B21" s="192">
        <v>1</v>
      </c>
      <c r="C21" s="192">
        <v>5</v>
      </c>
      <c r="D21" s="194">
        <f>1172738.25+67700</f>
        <v>1240438.25</v>
      </c>
      <c r="E21" s="194">
        <f>1172738.25+67700</f>
        <v>1240438.25</v>
      </c>
      <c r="F21" s="194">
        <f>G21+K21</f>
        <v>326013.67000000004</v>
      </c>
      <c r="G21" s="194">
        <f>H21+I21+J21</f>
        <v>326013.67000000004</v>
      </c>
      <c r="H21" s="194">
        <f>26863.5+250829.66</f>
        <v>277693.16000000003</v>
      </c>
      <c r="I21" s="194">
        <v>0</v>
      </c>
      <c r="J21" s="194">
        <f>3393.46+44927.05</f>
        <v>48320.51</v>
      </c>
      <c r="K21" s="194">
        <v>0</v>
      </c>
    </row>
    <row r="22" spans="1:11" ht="15.75">
      <c r="A22" s="90" t="s">
        <v>163</v>
      </c>
      <c r="B22" s="193">
        <v>0</v>
      </c>
      <c r="C22" s="193">
        <v>12</v>
      </c>
      <c r="D22" s="195">
        <v>40715218.35</v>
      </c>
      <c r="E22" s="195">
        <f>40254940.82+2900.09</f>
        <v>40257840.910000004</v>
      </c>
      <c r="F22" s="194">
        <f>G22+K22</f>
        <v>18525711.200000003</v>
      </c>
      <c r="G22" s="194">
        <f>H22+I22+J22</f>
        <v>18373339.6</v>
      </c>
      <c r="H22" s="195">
        <v>0</v>
      </c>
      <c r="I22" s="195">
        <v>0</v>
      </c>
      <c r="J22" s="195">
        <f>11312159.19+7061180.41</f>
        <v>18373339.6</v>
      </c>
      <c r="K22" s="195">
        <f>47572.55+104799.05</f>
        <v>152371.6</v>
      </c>
    </row>
    <row r="23" spans="1:11" ht="32.25" customHeight="1">
      <c r="A23" s="196" t="s">
        <v>164</v>
      </c>
      <c r="B23" s="197">
        <f>SUM(B20:B22)</f>
        <v>7</v>
      </c>
      <c r="C23" s="197">
        <f aca="true" t="shared" si="0" ref="C23:J23">SUM(C20:C22)</f>
        <v>33</v>
      </c>
      <c r="D23" s="198">
        <f t="shared" si="0"/>
        <v>47555581.31</v>
      </c>
      <c r="E23" s="198">
        <f t="shared" si="0"/>
        <v>47098203.870000005</v>
      </c>
      <c r="F23" s="198">
        <f t="shared" si="0"/>
        <v>19965579.000000004</v>
      </c>
      <c r="G23" s="198">
        <f t="shared" si="0"/>
        <v>19813207.400000002</v>
      </c>
      <c r="H23" s="198">
        <f t="shared" si="0"/>
        <v>1391547.29</v>
      </c>
      <c r="I23" s="198">
        <f t="shared" si="0"/>
        <v>0</v>
      </c>
      <c r="J23" s="198">
        <f t="shared" si="0"/>
        <v>18421660.110000003</v>
      </c>
      <c r="K23" s="198">
        <f>SUM(K20:K22)</f>
        <v>152371.6</v>
      </c>
    </row>
    <row r="24" spans="1:11" ht="26.25" customHeight="1">
      <c r="A24" s="99" t="s">
        <v>39</v>
      </c>
      <c r="B24" s="324" t="s">
        <v>169</v>
      </c>
      <c r="C24" s="325"/>
      <c r="D24" s="325"/>
      <c r="E24" s="325"/>
      <c r="F24" s="325"/>
      <c r="G24" s="325"/>
      <c r="H24" s="325"/>
      <c r="I24" s="325"/>
      <c r="J24" s="325"/>
      <c r="K24" s="326"/>
    </row>
    <row r="26" spans="5:11" ht="12.75">
      <c r="E26" s="217"/>
      <c r="H26" s="218"/>
      <c r="J26" s="202"/>
      <c r="K26" s="217"/>
    </row>
    <row r="27" spans="1:11" s="4" customFormat="1" ht="12.75">
      <c r="A27" s="266" t="s">
        <v>34</v>
      </c>
      <c r="B27" s="266"/>
      <c r="C27" s="266"/>
      <c r="D27" s="266"/>
      <c r="E27" s="266"/>
      <c r="F27" s="266"/>
      <c r="G27" s="34"/>
      <c r="H27" s="266"/>
      <c r="I27" s="266"/>
      <c r="J27" s="200"/>
      <c r="K27" s="201"/>
    </row>
    <row r="28" spans="1:10" s="4" customFormat="1" ht="12.75">
      <c r="A28" s="266" t="s">
        <v>35</v>
      </c>
      <c r="B28" s="266"/>
      <c r="C28" s="266"/>
      <c r="D28" s="266"/>
      <c r="E28" s="35"/>
      <c r="F28" s="35"/>
      <c r="G28" s="266"/>
      <c r="H28" s="266"/>
      <c r="I28" s="266"/>
      <c r="J28" s="266"/>
    </row>
    <row r="29" ht="12.75">
      <c r="K29" s="217"/>
    </row>
  </sheetData>
  <sheetProtection/>
  <mergeCells count="26">
    <mergeCell ref="A5:K5"/>
    <mergeCell ref="A7:B7"/>
    <mergeCell ref="A9:B9"/>
    <mergeCell ref="A11:B11"/>
    <mergeCell ref="C7:K7"/>
    <mergeCell ref="C9:K9"/>
    <mergeCell ref="C11:K11"/>
    <mergeCell ref="B24:K24"/>
    <mergeCell ref="F17:F18"/>
    <mergeCell ref="G17:J17"/>
    <mergeCell ref="K17:K18"/>
    <mergeCell ref="F16:K16"/>
    <mergeCell ref="D17:D18"/>
    <mergeCell ref="E17:E18"/>
    <mergeCell ref="B16:E16"/>
    <mergeCell ref="B17:C17"/>
    <mergeCell ref="A28:D28"/>
    <mergeCell ref="G28:H28"/>
    <mergeCell ref="I28:J28"/>
    <mergeCell ref="A13:K13"/>
    <mergeCell ref="A14:K14"/>
    <mergeCell ref="A27:B27"/>
    <mergeCell ref="C27:D27"/>
    <mergeCell ref="E27:F27"/>
    <mergeCell ref="H27:I27"/>
    <mergeCell ref="A16:A19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7">
      <selection activeCell="B18" sqref="B18"/>
    </sheetView>
  </sheetViews>
  <sheetFormatPr defaultColWidth="9.140625" defaultRowHeight="12.75"/>
  <cols>
    <col min="1" max="1" width="22.00390625" style="4" customWidth="1"/>
    <col min="2" max="4" width="16.7109375" style="4" customWidth="1"/>
    <col min="5" max="5" width="20.00390625" style="4" customWidth="1"/>
    <col min="6" max="6" width="10.8515625" style="4" bestFit="1" customWidth="1"/>
    <col min="7" max="16384" width="9.140625" style="4" customWidth="1"/>
  </cols>
  <sheetData>
    <row r="1" spans="1:5" s="10" customFormat="1" ht="22.5" customHeight="1">
      <c r="A1" s="265" t="s">
        <v>111</v>
      </c>
      <c r="B1" s="265"/>
      <c r="C1" s="265"/>
      <c r="D1" s="265"/>
      <c r="E1" s="265"/>
    </row>
    <row r="3" spans="1:5" ht="28.5" customHeight="1">
      <c r="A3" s="24" t="s">
        <v>152</v>
      </c>
      <c r="B3" s="275" t="s">
        <v>159</v>
      </c>
      <c r="C3" s="275"/>
      <c r="D3" s="275"/>
      <c r="E3" s="275"/>
    </row>
    <row r="4" spans="1:5" ht="15.75">
      <c r="A4" s="97"/>
      <c r="B4" s="170"/>
      <c r="C4" s="170"/>
      <c r="D4" s="170"/>
      <c r="E4" s="170"/>
    </row>
    <row r="5" spans="1:5" ht="15.75">
      <c r="A5" s="24" t="s">
        <v>30</v>
      </c>
      <c r="B5" s="275" t="s">
        <v>158</v>
      </c>
      <c r="C5" s="275"/>
      <c r="D5" s="275"/>
      <c r="E5" s="275"/>
    </row>
    <row r="6" spans="1:5" ht="15.75">
      <c r="A6" s="24"/>
      <c r="B6" s="172"/>
      <c r="C6" s="172"/>
      <c r="D6" s="172"/>
      <c r="E6" s="172"/>
    </row>
    <row r="7" spans="1:5" ht="15.75">
      <c r="A7" s="24" t="s">
        <v>31</v>
      </c>
      <c r="B7" s="275" t="s">
        <v>168</v>
      </c>
      <c r="C7" s="275"/>
      <c r="D7" s="275"/>
      <c r="E7" s="275"/>
    </row>
    <row r="8" spans="1:5" ht="15">
      <c r="A8" s="24"/>
      <c r="B8" s="5"/>
      <c r="C8" s="5"/>
      <c r="D8" s="5"/>
      <c r="E8" s="5"/>
    </row>
    <row r="9" spans="1:5" ht="61.5" customHeight="1">
      <c r="A9" s="319" t="s">
        <v>9</v>
      </c>
      <c r="B9" s="320"/>
      <c r="C9" s="320"/>
      <c r="D9" s="320"/>
      <c r="E9" s="320"/>
    </row>
    <row r="10" spans="1:5" ht="29.25" customHeight="1">
      <c r="A10" s="239" t="s">
        <v>24</v>
      </c>
      <c r="B10" s="239"/>
      <c r="C10" s="239"/>
      <c r="D10" s="239"/>
      <c r="E10" s="239"/>
    </row>
    <row r="12" spans="1:5" ht="21" customHeight="1">
      <c r="A12" s="272" t="s">
        <v>130</v>
      </c>
      <c r="B12" s="341" t="s">
        <v>22</v>
      </c>
      <c r="C12" s="342"/>
      <c r="D12" s="342"/>
      <c r="E12" s="343"/>
    </row>
    <row r="13" spans="1:5" ht="30" customHeight="1">
      <c r="A13" s="272"/>
      <c r="B13" s="339" t="s">
        <v>21</v>
      </c>
      <c r="C13" s="340"/>
      <c r="D13" s="340" t="s">
        <v>8</v>
      </c>
      <c r="E13" s="340"/>
    </row>
    <row r="14" spans="1:5" ht="30" customHeight="1">
      <c r="A14" s="272"/>
      <c r="B14" s="150" t="s">
        <v>32</v>
      </c>
      <c r="C14" s="70" t="s">
        <v>62</v>
      </c>
      <c r="D14" s="70" t="str">
        <f>B14</f>
        <v>w okresie objętym sprawozdaniem</v>
      </c>
      <c r="E14" s="70" t="s">
        <v>62</v>
      </c>
    </row>
    <row r="15" spans="1:5" ht="12.75">
      <c r="A15" s="151">
        <v>1</v>
      </c>
      <c r="B15" s="9">
        <v>2</v>
      </c>
      <c r="C15" s="9">
        <v>3</v>
      </c>
      <c r="D15" s="9">
        <v>4</v>
      </c>
      <c r="E15" s="9">
        <v>5</v>
      </c>
    </row>
    <row r="16" spans="1:7" s="30" customFormat="1" ht="21" customHeight="1">
      <c r="A16" s="36" t="s">
        <v>161</v>
      </c>
      <c r="B16" s="214">
        <v>2117817.91</v>
      </c>
      <c r="C16" s="214">
        <f>972924.75-127255.88+B16</f>
        <v>2963486.7800000003</v>
      </c>
      <c r="D16" s="214">
        <v>803292.86</v>
      </c>
      <c r="E16" s="214">
        <f>310561.27+D16</f>
        <v>1113854.13</v>
      </c>
      <c r="F16" s="219"/>
      <c r="G16" s="219"/>
    </row>
    <row r="17" spans="1:7" s="30" customFormat="1" ht="21" customHeight="1">
      <c r="A17" s="36" t="s">
        <v>162</v>
      </c>
      <c r="B17" s="214">
        <v>489030.78</v>
      </c>
      <c r="C17" s="214">
        <v>677739.32</v>
      </c>
      <c r="D17" s="214">
        <v>295756.71</v>
      </c>
      <c r="E17" s="214">
        <f>30256.96+D17</f>
        <v>326013.67000000004</v>
      </c>
      <c r="F17" s="219"/>
      <c r="G17" s="219"/>
    </row>
    <row r="18" spans="1:7" ht="21" customHeight="1">
      <c r="A18" s="14" t="s">
        <v>163</v>
      </c>
      <c r="B18" s="215" t="s">
        <v>160</v>
      </c>
      <c r="C18" s="215" t="s">
        <v>160</v>
      </c>
      <c r="D18" s="215">
        <v>7061180.41</v>
      </c>
      <c r="E18" s="215">
        <f>11312159.19+D18</f>
        <v>18373339.6</v>
      </c>
      <c r="F18" s="219"/>
      <c r="G18" s="219"/>
    </row>
    <row r="19" spans="1:7" ht="27" customHeight="1">
      <c r="A19" s="81" t="s">
        <v>0</v>
      </c>
      <c r="B19" s="216">
        <f>SUM(B16:B18)</f>
        <v>2606848.6900000004</v>
      </c>
      <c r="C19" s="216">
        <f>SUM(C16:C18)</f>
        <v>3641226.1</v>
      </c>
      <c r="D19" s="216">
        <f>SUM(D16:D18)</f>
        <v>8160229.98</v>
      </c>
      <c r="E19" s="216">
        <f>SUM(E16:E18)</f>
        <v>19813207.400000002</v>
      </c>
      <c r="F19" s="219"/>
      <c r="G19" s="219"/>
    </row>
    <row r="20" spans="1:5" ht="118.5" customHeight="1">
      <c r="A20" s="75" t="s">
        <v>39</v>
      </c>
      <c r="B20" s="336" t="s">
        <v>173</v>
      </c>
      <c r="C20" s="337"/>
      <c r="D20" s="337"/>
      <c r="E20" s="338"/>
    </row>
    <row r="21" ht="12" customHeight="1"/>
    <row r="22" spans="1:10" ht="12.75">
      <c r="A22" s="266" t="s">
        <v>34</v>
      </c>
      <c r="B22" s="266"/>
      <c r="C22" s="266"/>
      <c r="D22" s="266"/>
      <c r="E22" s="266"/>
      <c r="F22" s="266"/>
      <c r="G22" s="34"/>
      <c r="H22" s="266"/>
      <c r="I22" s="266"/>
      <c r="J22" s="35"/>
    </row>
    <row r="23" spans="1:10" ht="12.75">
      <c r="A23" s="266" t="s">
        <v>35</v>
      </c>
      <c r="B23" s="266"/>
      <c r="C23" s="266"/>
      <c r="D23" s="266"/>
      <c r="E23" s="35"/>
      <c r="F23" s="35"/>
      <c r="G23" s="266"/>
      <c r="H23" s="266"/>
      <c r="I23" s="266"/>
      <c r="J23" s="266"/>
    </row>
  </sheetData>
  <sheetProtection selectLockedCells="1" selectUnlockedCells="1"/>
  <mergeCells count="18">
    <mergeCell ref="A10:E10"/>
    <mergeCell ref="B20:E20"/>
    <mergeCell ref="A1:E1"/>
    <mergeCell ref="B3:E3"/>
    <mergeCell ref="B5:E5"/>
    <mergeCell ref="B7:E7"/>
    <mergeCell ref="A9:E9"/>
    <mergeCell ref="B13:C13"/>
    <mergeCell ref="D13:E13"/>
    <mergeCell ref="B12:E12"/>
    <mergeCell ref="A12:A14"/>
    <mergeCell ref="H22:I22"/>
    <mergeCell ref="A23:D23"/>
    <mergeCell ref="G23:H23"/>
    <mergeCell ref="I23:J23"/>
    <mergeCell ref="A22:B22"/>
    <mergeCell ref="C22:D22"/>
    <mergeCell ref="E22:F22"/>
  </mergeCells>
  <printOptions/>
  <pageMargins left="0.7479166666666667" right="0.7479166666666667" top="0.9840277777777777" bottom="0.9840277777777778" header="0.5" footer="0.5118055555555556"/>
  <pageSetup horizontalDpi="300" verticalDpi="300" orientation="portrait" paperSize="9" scale="90" r:id="rId1"/>
  <ignoredErrors>
    <ignoredError sqref="D19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23.28125" style="4" customWidth="1"/>
    <col min="2" max="3" width="34.7109375" style="4" customWidth="1"/>
    <col min="4" max="4" width="14.140625" style="4" customWidth="1"/>
    <col min="5" max="5" width="13.421875" style="4" customWidth="1"/>
    <col min="6" max="6" width="11.7109375" style="4" customWidth="1"/>
    <col min="7" max="7" width="10.8515625" style="4" customWidth="1"/>
    <col min="8" max="8" width="12.421875" style="4" customWidth="1"/>
    <col min="9" max="16384" width="9.140625" style="4" customWidth="1"/>
  </cols>
  <sheetData>
    <row r="1" spans="1:9" s="10" customFormat="1" ht="36" customHeight="1">
      <c r="A1" s="265" t="s">
        <v>134</v>
      </c>
      <c r="B1" s="265"/>
      <c r="C1" s="265"/>
      <c r="D1" s="82"/>
      <c r="E1" s="82"/>
      <c r="F1" s="82"/>
      <c r="G1" s="82"/>
      <c r="H1" s="82"/>
      <c r="I1" s="82"/>
    </row>
    <row r="2" spans="2:7" ht="12" customHeight="1">
      <c r="B2" s="3"/>
      <c r="C2" s="3"/>
      <c r="D2" s="3"/>
      <c r="E2" s="3"/>
      <c r="F2" s="3"/>
      <c r="G2" s="3"/>
    </row>
    <row r="3" spans="1:9" ht="32.25" customHeight="1">
      <c r="A3" s="93" t="s">
        <v>152</v>
      </c>
      <c r="B3" s="295" t="s">
        <v>159</v>
      </c>
      <c r="C3" s="297"/>
      <c r="D3" s="6"/>
      <c r="E3" s="6"/>
      <c r="F3" s="6"/>
      <c r="G3" s="6"/>
      <c r="H3" s="6"/>
      <c r="I3" s="6"/>
    </row>
    <row r="4" spans="1:8" ht="12.75" customHeight="1">
      <c r="A4" s="94"/>
      <c r="B4" s="172"/>
      <c r="C4" s="172"/>
      <c r="D4" s="6"/>
      <c r="E4" s="6"/>
      <c r="F4" s="6"/>
      <c r="G4" s="6"/>
      <c r="H4" s="7"/>
    </row>
    <row r="5" spans="1:10" ht="18" customHeight="1">
      <c r="A5" s="96" t="s">
        <v>30</v>
      </c>
      <c r="B5" s="295" t="s">
        <v>158</v>
      </c>
      <c r="C5" s="297"/>
      <c r="D5" s="66"/>
      <c r="E5" s="66"/>
      <c r="F5" s="66"/>
      <c r="G5" s="66"/>
      <c r="H5" s="66"/>
      <c r="I5" s="66"/>
      <c r="J5" s="7"/>
    </row>
    <row r="6" spans="1:7" ht="15.75">
      <c r="A6" s="94"/>
      <c r="B6" s="172"/>
      <c r="C6" s="172"/>
      <c r="D6" s="7"/>
      <c r="E6" s="7"/>
      <c r="F6" s="7"/>
      <c r="G6" s="7"/>
    </row>
    <row r="7" spans="1:9" ht="19.5" customHeight="1">
      <c r="A7" s="96" t="s">
        <v>31</v>
      </c>
      <c r="B7" s="295" t="s">
        <v>168</v>
      </c>
      <c r="C7" s="297"/>
      <c r="D7" s="6"/>
      <c r="E7" s="6"/>
      <c r="F7" s="6"/>
      <c r="G7" s="6"/>
      <c r="H7" s="6"/>
      <c r="I7" s="6"/>
    </row>
    <row r="8" spans="2:7" ht="12.75">
      <c r="B8" s="7"/>
      <c r="C8" s="7"/>
      <c r="D8" s="7"/>
      <c r="E8" s="7"/>
      <c r="F8" s="7"/>
      <c r="G8" s="7"/>
    </row>
    <row r="9" spans="1:7" ht="45" customHeight="1">
      <c r="A9" s="310" t="s">
        <v>11</v>
      </c>
      <c r="B9" s="344"/>
      <c r="C9" s="344"/>
      <c r="D9" s="7"/>
      <c r="E9" s="7"/>
      <c r="F9" s="7"/>
      <c r="G9" s="7"/>
    </row>
    <row r="11" spans="1:3" ht="29.25" customHeight="1">
      <c r="A11" s="298" t="s">
        <v>122</v>
      </c>
      <c r="B11" s="272" t="s">
        <v>29</v>
      </c>
      <c r="C11" s="272"/>
    </row>
    <row r="12" spans="1:3" ht="28.5" customHeight="1">
      <c r="A12" s="298"/>
      <c r="B12" s="74" t="s">
        <v>127</v>
      </c>
      <c r="C12" s="74" t="s">
        <v>131</v>
      </c>
    </row>
    <row r="13" spans="1:3" ht="13.5" customHeight="1">
      <c r="A13" s="83">
        <v>1</v>
      </c>
      <c r="B13" s="84">
        <v>2</v>
      </c>
      <c r="C13" s="84">
        <v>3</v>
      </c>
    </row>
    <row r="14" spans="1:3" ht="15" customHeight="1">
      <c r="A14" s="85" t="s">
        <v>123</v>
      </c>
      <c r="B14" s="199">
        <v>0</v>
      </c>
      <c r="C14" s="199">
        <v>0</v>
      </c>
    </row>
    <row r="17" spans="1:7" ht="18" customHeight="1">
      <c r="A17" s="8" t="s">
        <v>34</v>
      </c>
      <c r="B17" s="34"/>
      <c r="C17" s="266"/>
      <c r="D17" s="266"/>
      <c r="E17" s="34"/>
      <c r="F17" s="34"/>
      <c r="G17" s="35"/>
    </row>
    <row r="18" spans="1:7" ht="33" customHeight="1">
      <c r="A18" s="8" t="s">
        <v>35</v>
      </c>
      <c r="B18" s="266"/>
      <c r="C18" s="266"/>
      <c r="D18" s="266"/>
      <c r="E18" s="266"/>
      <c r="F18" s="266"/>
      <c r="G18" s="35"/>
    </row>
  </sheetData>
  <sheetProtection selectLockedCells="1" selectUnlockedCells="1"/>
  <mergeCells count="10">
    <mergeCell ref="A1:C1"/>
    <mergeCell ref="B18:C18"/>
    <mergeCell ref="D18:F18"/>
    <mergeCell ref="C17:D17"/>
    <mergeCell ref="A11:A12"/>
    <mergeCell ref="B11:C11"/>
    <mergeCell ref="A9:C9"/>
    <mergeCell ref="B3:C3"/>
    <mergeCell ref="B5:C5"/>
    <mergeCell ref="B7:C7"/>
  </mergeCells>
  <printOptions/>
  <pageMargins left="0.7479166666666667" right="0.7479166666666667" top="0.9840277777777777" bottom="0.9840277777777778" header="0.5" footer="0.511805555555555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Joanna Piątek</cp:lastModifiedBy>
  <cp:lastPrinted>2009-07-20T10:35:06Z</cp:lastPrinted>
  <dcterms:created xsi:type="dcterms:W3CDTF">2007-08-17T08:55:34Z</dcterms:created>
  <dcterms:modified xsi:type="dcterms:W3CDTF">2013-01-30T08:05:22Z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